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ursa.local\data\users\n.adomaviciene\Desktop\"/>
    </mc:Choice>
  </mc:AlternateContent>
  <xr:revisionPtr revIDLastSave="0" documentId="8_{489560E8-3746-498A-81CB-034F0A2B1E5A}" xr6:coauthVersionLast="47" xr6:coauthVersionMax="47" xr10:uidLastSave="{00000000-0000-0000-0000-000000000000}"/>
  <workbookProtection workbookAlgorithmName="SHA-512" workbookHashValue="GsrpuNuhlga3GDkCSZ5Zdca/0GAnfl79b0X1aeU0s47GWEjO2O5GhKIcFk5FF6hSAh31AMBSVNJ4YK/bTicoGg==" workbookSaltValue="y3Vu0p8Mt3PDQ2n8Ro64Bg==" workbookSpinCount="100000" lockStructure="1"/>
  <bookViews>
    <workbookView xWindow="-120" yWindow="-120" windowWidth="29040" windowHeight="15720" firstSheet="2" activeTab="2" xr2:uid="{00000000-000D-0000-FFFF-FFFF00000000}"/>
  </bookViews>
  <sheets>
    <sheet name="Sheet1" sheetId="9" state="hidden" r:id="rId1"/>
    <sheet name="veiklų pasėliai" sheetId="13" state="hidden" r:id="rId2"/>
    <sheet name="Skaičiuoklė" sheetId="10" r:id="rId3"/>
    <sheet name="metodika" sheetId="12" r:id="rId4"/>
    <sheet name="data_validation" sheetId="11" state="hidden" r:id="rId5"/>
  </sheets>
  <definedNames>
    <definedName name="_xlnm._FilterDatabase" localSheetId="0" hidden="1">Sheet1!$A$1:$U$189</definedName>
    <definedName name="_xlnm._FilterDatabase" localSheetId="1" hidden="1">'veiklų pasėliai'!$A$1:$L$195</definedName>
    <definedName name="Braškių_uogynai__atviro_grunto">#REF!</definedName>
    <definedName name="Obelų_sodai">#REF!</definedName>
    <definedName name="part_3d89e09962e24520ba691d060204f50f" localSheetId="2">Skaičiuoklė!#REF!</definedName>
    <definedName name="part_3ec541b8888c40928aa7f04f0a44d235" localSheetId="2">Skaičiuoklė!#REF!</definedName>
    <definedName name="part_55dda21d1bf2491b8fcf9eeef6d80bdd" localSheetId="2">Skaičiuoklė!#REF!</definedName>
    <definedName name="part_6d84e46849b64043bfc157d8d4d38462" localSheetId="2">Skaičiuoklė!#REF!</definedName>
    <definedName name="part_6e9331f3b4b946da8fba80745b7ab6aa" localSheetId="2">Skaičiuoklė!#REF!</definedName>
    <definedName name="part_86d16f2b195d4069bc674566910a0d79" localSheetId="2">Skaičiuoklė!#REF!</definedName>
    <definedName name="part_920647885d4f4ae29d96f4624d677277" localSheetId="2">Skaičiuoklė!#REF!</definedName>
    <definedName name="part_ac84978a3a004a53b8ebe5794ac43d3f" localSheetId="2">Skaičiuoklė!#REF!</definedName>
    <definedName name="part_dec354c4bf684dbba8e5cdbb1e9426aa" localSheetId="2">Skaičiuoklė!#REF!</definedName>
    <definedName name="Pasėlis" comment="uogynai">#REF!</definedName>
    <definedName name="sodai">#REF!</definedName>
    <definedName name="sodiniai">#REF!</definedName>
    <definedName name="soduog">#REF!</definedName>
    <definedName name="uogynai">#REF!</definedName>
    <definedName name="upgyna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10" l="1"/>
  <c r="G52" i="10"/>
  <c r="H52" i="10"/>
  <c r="I52" i="10"/>
  <c r="AD27" i="10" l="1"/>
  <c r="K27" i="10" s="1"/>
  <c r="AD28" i="10"/>
  <c r="K28" i="10" s="1"/>
  <c r="K16" i="10" l="1"/>
  <c r="K17" i="10"/>
  <c r="K18" i="10"/>
  <c r="K19" i="10"/>
  <c r="P8" i="10"/>
  <c r="P9" i="10"/>
  <c r="P10" i="10"/>
  <c r="P11" i="10"/>
  <c r="P12" i="10"/>
  <c r="P13" i="10"/>
  <c r="P14" i="10"/>
  <c r="P15" i="10"/>
  <c r="P16" i="10"/>
  <c r="P17" i="10"/>
  <c r="P18" i="10"/>
  <c r="P19" i="10"/>
  <c r="P20" i="10"/>
  <c r="P21" i="10"/>
  <c r="O8" i="10"/>
  <c r="O9" i="10"/>
  <c r="O10" i="10"/>
  <c r="O11" i="10"/>
  <c r="O12" i="10"/>
  <c r="O13" i="10"/>
  <c r="O14" i="10"/>
  <c r="O15" i="10"/>
  <c r="O16" i="10"/>
  <c r="O17" i="10"/>
  <c r="O18" i="10"/>
  <c r="O19" i="10"/>
  <c r="O20" i="10"/>
  <c r="O21" i="10"/>
  <c r="N8" i="10"/>
  <c r="N9" i="10"/>
  <c r="N10" i="10"/>
  <c r="N11" i="10"/>
  <c r="N12" i="10"/>
  <c r="N13" i="10"/>
  <c r="N14" i="10"/>
  <c r="N15" i="10"/>
  <c r="N16" i="10"/>
  <c r="N17" i="10"/>
  <c r="N18" i="10"/>
  <c r="N19" i="10"/>
  <c r="N20" i="10"/>
  <c r="N21" i="10"/>
  <c r="M8" i="10"/>
  <c r="M9" i="10"/>
  <c r="M10" i="10"/>
  <c r="M11" i="10"/>
  <c r="M12" i="10"/>
  <c r="M13" i="10"/>
  <c r="M14" i="10"/>
  <c r="M15" i="10"/>
  <c r="M16" i="10"/>
  <c r="M17" i="10"/>
  <c r="M18" i="10"/>
  <c r="M19" i="10"/>
  <c r="M20" i="10"/>
  <c r="M21" i="10"/>
  <c r="L8" i="10"/>
  <c r="L9" i="10"/>
  <c r="L10" i="10"/>
  <c r="L11" i="10"/>
  <c r="L12" i="10"/>
  <c r="L13" i="10"/>
  <c r="L14" i="10"/>
  <c r="L15" i="10"/>
  <c r="L16" i="10"/>
  <c r="L17" i="10"/>
  <c r="L18" i="10"/>
  <c r="L19" i="10"/>
  <c r="L20" i="10"/>
  <c r="L21" i="10"/>
  <c r="P7" i="10"/>
  <c r="O7" i="10"/>
  <c r="N7" i="10"/>
  <c r="M7" i="10"/>
  <c r="L7" i="10"/>
  <c r="K20" i="10"/>
  <c r="K21" i="10"/>
  <c r="R40" i="10" l="1"/>
  <c r="K15" i="10"/>
  <c r="K10" i="10"/>
  <c r="K12" i="10"/>
  <c r="K11" i="10"/>
  <c r="K14" i="10"/>
  <c r="K13" i="10"/>
  <c r="K7" i="10"/>
  <c r="K8" i="10"/>
  <c r="K9" i="10"/>
  <c r="Q41" i="10"/>
  <c r="Q43" i="10"/>
  <c r="Q42" i="10"/>
  <c r="J195" i="9"/>
  <c r="H195" i="9"/>
  <c r="J194" i="9"/>
  <c r="H194" i="9"/>
  <c r="J193" i="9"/>
  <c r="H193" i="9"/>
  <c r="J192" i="9"/>
  <c r="H192" i="9"/>
  <c r="J191" i="9"/>
  <c r="H191" i="9"/>
  <c r="J190" i="9"/>
  <c r="H190" i="9"/>
  <c r="Q40" i="10" l="1"/>
  <c r="F53" i="10" s="1"/>
  <c r="F54" i="10" s="1"/>
  <c r="D9" i="10"/>
  <c r="D10" i="10"/>
  <c r="D11" i="10"/>
  <c r="T8" i="10"/>
  <c r="T9" i="10"/>
  <c r="T10" i="10"/>
  <c r="T11" i="10"/>
  <c r="T12" i="10"/>
  <c r="T13" i="10"/>
  <c r="T14" i="10"/>
  <c r="T15" i="10"/>
  <c r="T16" i="10"/>
  <c r="T17" i="10"/>
  <c r="T18" i="10"/>
  <c r="T19" i="10"/>
  <c r="T20" i="10"/>
  <c r="T21" i="10"/>
  <c r="T7" i="10"/>
  <c r="S40" i="10" l="1"/>
  <c r="T40" i="10" s="1"/>
  <c r="K40" i="10" s="1"/>
  <c r="S11" i="10"/>
  <c r="D12" i="10" l="1"/>
  <c r="D13" i="10"/>
  <c r="D14" i="10"/>
  <c r="D15" i="10"/>
  <c r="D16" i="10"/>
  <c r="D17" i="10"/>
  <c r="D18" i="10"/>
  <c r="D19" i="10"/>
  <c r="D8" i="10"/>
  <c r="D7" i="10"/>
  <c r="AA17" i="10" l="1"/>
  <c r="AA18" i="10"/>
  <c r="AA19" i="10"/>
  <c r="Z8" i="10"/>
  <c r="AA8" i="10" s="1"/>
  <c r="Z9" i="10"/>
  <c r="AA9" i="10" s="1"/>
  <c r="Z10" i="10"/>
  <c r="AA10" i="10" s="1"/>
  <c r="Z11" i="10"/>
  <c r="AA11" i="10" s="1"/>
  <c r="Z12" i="10"/>
  <c r="AA12" i="10" s="1"/>
  <c r="Z13" i="10"/>
  <c r="AA13" i="10" s="1"/>
  <c r="Z14" i="10"/>
  <c r="AA14" i="10" s="1"/>
  <c r="Z15" i="10"/>
  <c r="AA15" i="10" s="1"/>
  <c r="Z16" i="10"/>
  <c r="AA16" i="10" s="1"/>
  <c r="Z17" i="10"/>
  <c r="Z18" i="10"/>
  <c r="Z19" i="10"/>
  <c r="Z7" i="10"/>
  <c r="AA7" i="10" s="1"/>
  <c r="AA24" i="10" l="1"/>
  <c r="R7" i="10"/>
  <c r="K41" i="10" l="1"/>
  <c r="K43" i="10"/>
  <c r="I53" i="10" s="1"/>
  <c r="I54" i="10" s="1"/>
  <c r="K42" i="10"/>
  <c r="G53" i="10" s="1"/>
  <c r="G54" i="10" s="1"/>
  <c r="J3" i="9"/>
  <c r="J5" i="9"/>
  <c r="J7" i="9"/>
  <c r="J9" i="9"/>
  <c r="J10" i="9"/>
  <c r="J12" i="9"/>
  <c r="J13" i="9"/>
  <c r="J16" i="9"/>
  <c r="J18" i="9"/>
  <c r="J21" i="9"/>
  <c r="J24" i="9"/>
  <c r="J27" i="9"/>
  <c r="J28" i="9"/>
  <c r="J34" i="9"/>
  <c r="J35" i="9"/>
  <c r="J39" i="9"/>
  <c r="J42" i="9"/>
  <c r="J43" i="9"/>
  <c r="J47" i="9"/>
  <c r="J48" i="9"/>
  <c r="J54" i="9"/>
  <c r="J55" i="9"/>
  <c r="J56" i="9"/>
  <c r="J60" i="9"/>
  <c r="J61" i="9"/>
  <c r="J62" i="9"/>
  <c r="J63" i="9"/>
  <c r="J83" i="9"/>
  <c r="J84" i="9"/>
  <c r="J89" i="9"/>
  <c r="J90" i="9"/>
  <c r="J101" i="9"/>
  <c r="J102" i="9"/>
  <c r="J105" i="9"/>
  <c r="J106" i="9"/>
  <c r="J107" i="9"/>
  <c r="J111" i="9"/>
  <c r="J112" i="9"/>
  <c r="J113" i="9"/>
  <c r="J114" i="9"/>
  <c r="J115" i="9"/>
  <c r="J116" i="9"/>
  <c r="J122" i="9"/>
  <c r="J123" i="9"/>
  <c r="J129" i="9"/>
  <c r="J134" i="9"/>
  <c r="J135" i="9"/>
  <c r="J143" i="9"/>
  <c r="J144" i="9"/>
  <c r="J148" i="9"/>
  <c r="J154" i="9"/>
  <c r="J155" i="9"/>
  <c r="J156" i="9"/>
  <c r="J157" i="9"/>
  <c r="J158" i="9"/>
  <c r="J159" i="9"/>
  <c r="J164" i="9"/>
  <c r="J165" i="9"/>
  <c r="J166" i="9"/>
  <c r="J168" i="9"/>
  <c r="J170" i="9"/>
  <c r="J172" i="9"/>
  <c r="J173" i="9"/>
  <c r="J174" i="9"/>
  <c r="J175" i="9"/>
  <c r="J176" i="9"/>
  <c r="J179" i="9"/>
  <c r="J180" i="9"/>
  <c r="J182" i="9"/>
  <c r="J183" i="9"/>
  <c r="J184" i="9"/>
  <c r="J185" i="9"/>
  <c r="J186" i="9"/>
  <c r="J187" i="9"/>
  <c r="J188" i="9"/>
  <c r="J100" i="9"/>
  <c r="J38" i="9"/>
  <c r="J178" i="9"/>
  <c r="J36" i="9"/>
  <c r="J37" i="9"/>
  <c r="J46" i="9"/>
  <c r="J167" i="9"/>
  <c r="J44" i="9"/>
  <c r="J40" i="9"/>
  <c r="J45" i="9"/>
  <c r="J110" i="9"/>
  <c r="J70" i="9"/>
  <c r="J72" i="9"/>
  <c r="J67" i="9"/>
  <c r="J69" i="9"/>
  <c r="J71" i="9"/>
  <c r="J68" i="9"/>
  <c r="J73" i="9"/>
  <c r="J74" i="9"/>
  <c r="H2" i="9"/>
  <c r="J2" i="9" s="1"/>
  <c r="H3" i="9"/>
  <c r="H4" i="9"/>
  <c r="J4" i="9" s="1"/>
  <c r="H5" i="9"/>
  <c r="H6" i="9"/>
  <c r="J6" i="9" s="1"/>
  <c r="H7" i="9"/>
  <c r="H8" i="9"/>
  <c r="J8" i="9" s="1"/>
  <c r="H9" i="9"/>
  <c r="H10" i="9"/>
  <c r="H11" i="9"/>
  <c r="J11" i="9" s="1"/>
  <c r="H12" i="9"/>
  <c r="H13" i="9"/>
  <c r="H14" i="9"/>
  <c r="J14" i="9" s="1"/>
  <c r="H16" i="9"/>
  <c r="H17" i="9"/>
  <c r="J17" i="9" s="1"/>
  <c r="H18" i="9"/>
  <c r="H19" i="9"/>
  <c r="J19" i="9" s="1"/>
  <c r="H20" i="9"/>
  <c r="J20" i="9" s="1"/>
  <c r="H21" i="9"/>
  <c r="H22" i="9"/>
  <c r="J22" i="9" s="1"/>
  <c r="H23" i="9"/>
  <c r="J23" i="9" s="1"/>
  <c r="H24" i="9"/>
  <c r="H25" i="9"/>
  <c r="J25" i="9" s="1"/>
  <c r="H26" i="9"/>
  <c r="J26" i="9" s="1"/>
  <c r="H27" i="9"/>
  <c r="H28" i="9"/>
  <c r="H29" i="9"/>
  <c r="J29" i="9" s="1"/>
  <c r="H30" i="9"/>
  <c r="J30" i="9" s="1"/>
  <c r="H31" i="9"/>
  <c r="J31" i="9" s="1"/>
  <c r="H32" i="9"/>
  <c r="J32" i="9" s="1"/>
  <c r="H33" i="9"/>
  <c r="J33" i="9" s="1"/>
  <c r="H34" i="9"/>
  <c r="H35" i="9"/>
  <c r="H39" i="9"/>
  <c r="H41" i="9"/>
  <c r="J41" i="9" s="1"/>
  <c r="H42" i="9"/>
  <c r="H43" i="9"/>
  <c r="H47" i="9"/>
  <c r="H48" i="9"/>
  <c r="H49" i="9"/>
  <c r="J49" i="9" s="1"/>
  <c r="H50" i="9"/>
  <c r="J50" i="9" s="1"/>
  <c r="H51" i="9"/>
  <c r="J51" i="9" s="1"/>
  <c r="H52" i="9"/>
  <c r="J52" i="9" s="1"/>
  <c r="H53" i="9"/>
  <c r="J53" i="9" s="1"/>
  <c r="H54" i="9"/>
  <c r="H55" i="9"/>
  <c r="H56" i="9"/>
  <c r="H57" i="9"/>
  <c r="J57" i="9" s="1"/>
  <c r="H58" i="9"/>
  <c r="J58" i="9" s="1"/>
  <c r="H59" i="9"/>
  <c r="J59" i="9" s="1"/>
  <c r="H60" i="9"/>
  <c r="H61" i="9"/>
  <c r="H62" i="9"/>
  <c r="H63" i="9"/>
  <c r="H64" i="9"/>
  <c r="J64" i="9" s="1"/>
  <c r="H65" i="9"/>
  <c r="J65" i="9" s="1"/>
  <c r="H66" i="9"/>
  <c r="J66" i="9" s="1"/>
  <c r="H75" i="9"/>
  <c r="J75" i="9" s="1"/>
  <c r="H76" i="9"/>
  <c r="J76" i="9" s="1"/>
  <c r="H77" i="9"/>
  <c r="J77" i="9" s="1"/>
  <c r="H78" i="9"/>
  <c r="J78" i="9" s="1"/>
  <c r="H80" i="9"/>
  <c r="J80" i="9" s="1"/>
  <c r="H81" i="9"/>
  <c r="J81" i="9" s="1"/>
  <c r="H82" i="9"/>
  <c r="J82" i="9" s="1"/>
  <c r="H83" i="9"/>
  <c r="H84" i="9"/>
  <c r="H85" i="9"/>
  <c r="J85" i="9" s="1"/>
  <c r="H86" i="9"/>
  <c r="J86" i="9" s="1"/>
  <c r="H87" i="9"/>
  <c r="J87" i="9" s="1"/>
  <c r="H88" i="9"/>
  <c r="J88" i="9" s="1"/>
  <c r="H89" i="9"/>
  <c r="H90" i="9"/>
  <c r="H91" i="9"/>
  <c r="J91" i="9" s="1"/>
  <c r="H93" i="9"/>
  <c r="J93" i="9" s="1"/>
  <c r="H94" i="9"/>
  <c r="J94" i="9" s="1"/>
  <c r="H95" i="9"/>
  <c r="J95" i="9" s="1"/>
  <c r="H96" i="9"/>
  <c r="J96" i="9" s="1"/>
  <c r="H97" i="9"/>
  <c r="J97" i="9" s="1"/>
  <c r="H98" i="9"/>
  <c r="J98" i="9" s="1"/>
  <c r="H99" i="9"/>
  <c r="J99" i="9" s="1"/>
  <c r="H101" i="9"/>
  <c r="H102" i="9"/>
  <c r="H103" i="9"/>
  <c r="J103" i="9" s="1"/>
  <c r="H104" i="9"/>
  <c r="J104" i="9" s="1"/>
  <c r="H105" i="9"/>
  <c r="H106" i="9"/>
  <c r="H107" i="9"/>
  <c r="H108" i="9"/>
  <c r="J108" i="9" s="1"/>
  <c r="H109" i="9"/>
  <c r="J109" i="9" s="1"/>
  <c r="H111" i="9"/>
  <c r="H112" i="9"/>
  <c r="H113" i="9"/>
  <c r="H114" i="9"/>
  <c r="H115" i="9"/>
  <c r="H116" i="9"/>
  <c r="H117" i="9"/>
  <c r="J117" i="9" s="1"/>
  <c r="H118" i="9"/>
  <c r="J118" i="9" s="1"/>
  <c r="H119" i="9"/>
  <c r="J119" i="9" s="1"/>
  <c r="H120" i="9"/>
  <c r="J120" i="9" s="1"/>
  <c r="H121" i="9"/>
  <c r="J121" i="9" s="1"/>
  <c r="H122" i="9"/>
  <c r="H123" i="9"/>
  <c r="H124" i="9"/>
  <c r="J124" i="9" s="1"/>
  <c r="H127" i="9"/>
  <c r="J127" i="9" s="1"/>
  <c r="H128" i="9"/>
  <c r="J128" i="9" s="1"/>
  <c r="H129" i="9"/>
  <c r="H130" i="9"/>
  <c r="J130" i="9" s="1"/>
  <c r="H133" i="9"/>
  <c r="J133" i="9" s="1"/>
  <c r="H134" i="9"/>
  <c r="H135" i="9"/>
  <c r="H136" i="9"/>
  <c r="J136" i="9" s="1"/>
  <c r="H137" i="9"/>
  <c r="J137" i="9" s="1"/>
  <c r="H138" i="9"/>
  <c r="J138" i="9" s="1"/>
  <c r="H139" i="9"/>
  <c r="J139" i="9" s="1"/>
  <c r="H140" i="9"/>
  <c r="J140" i="9" s="1"/>
  <c r="H141" i="9"/>
  <c r="J141" i="9" s="1"/>
  <c r="H142" i="9"/>
  <c r="J142" i="9" s="1"/>
  <c r="H143" i="9"/>
  <c r="H144" i="9"/>
  <c r="H145" i="9"/>
  <c r="J145" i="9" s="1"/>
  <c r="H146" i="9"/>
  <c r="J146" i="9" s="1"/>
  <c r="H147" i="9"/>
  <c r="J147" i="9" s="1"/>
  <c r="H148" i="9"/>
  <c r="H149" i="9"/>
  <c r="J149" i="9" s="1"/>
  <c r="H150" i="9"/>
  <c r="J150" i="9" s="1"/>
  <c r="H151" i="9"/>
  <c r="J151" i="9" s="1"/>
  <c r="H152" i="9"/>
  <c r="J152" i="9" s="1"/>
  <c r="H153" i="9"/>
  <c r="J153" i="9" s="1"/>
  <c r="H154" i="9"/>
  <c r="H155" i="9"/>
  <c r="H156" i="9"/>
  <c r="H157" i="9"/>
  <c r="H158" i="9"/>
  <c r="H159" i="9"/>
  <c r="H160" i="9"/>
  <c r="J160" i="9" s="1"/>
  <c r="H161" i="9"/>
  <c r="J161" i="9" s="1"/>
  <c r="H162" i="9"/>
  <c r="J162" i="9" s="1"/>
  <c r="H163" i="9"/>
  <c r="J163" i="9" s="1"/>
  <c r="H164" i="9"/>
  <c r="H165" i="9"/>
  <c r="H166" i="9"/>
  <c r="H168" i="9"/>
  <c r="H169" i="9"/>
  <c r="J169" i="9" s="1"/>
  <c r="H170" i="9"/>
  <c r="H171" i="9"/>
  <c r="J171" i="9" s="1"/>
  <c r="H172" i="9"/>
  <c r="H173" i="9"/>
  <c r="H174" i="9"/>
  <c r="H175" i="9"/>
  <c r="H176" i="9"/>
  <c r="H177" i="9"/>
  <c r="J177" i="9" s="1"/>
  <c r="H179" i="9"/>
  <c r="H180" i="9"/>
  <c r="H181" i="9"/>
  <c r="J181" i="9" s="1"/>
  <c r="H189" i="9"/>
  <c r="J189" i="9" s="1"/>
  <c r="H182" i="9"/>
  <c r="H183" i="9"/>
  <c r="H184" i="9"/>
  <c r="H185" i="9"/>
  <c r="H186" i="9"/>
  <c r="H187" i="9"/>
  <c r="H188" i="9"/>
  <c r="H92" i="9"/>
  <c r="J92" i="9" s="1"/>
  <c r="H79" i="9"/>
  <c r="J79" i="9" s="1"/>
  <c r="H132" i="9"/>
  <c r="J132" i="9" s="1"/>
  <c r="H131" i="9"/>
  <c r="J131" i="9" s="1"/>
  <c r="H15" i="9"/>
  <c r="J15" i="9" s="1"/>
  <c r="H125" i="9"/>
  <c r="J125" i="9" s="1"/>
  <c r="H126" i="9"/>
  <c r="J126" i="9" s="1"/>
  <c r="H100" i="9"/>
  <c r="H38" i="9"/>
  <c r="H178" i="9"/>
  <c r="H36" i="9"/>
  <c r="H37" i="9"/>
  <c r="H46" i="9"/>
  <c r="H167" i="9"/>
  <c r="H44" i="9"/>
  <c r="H40" i="9"/>
  <c r="H45" i="9"/>
  <c r="H110" i="9"/>
  <c r="H70" i="9"/>
  <c r="H72" i="9"/>
  <c r="H67" i="9"/>
  <c r="H69" i="9"/>
  <c r="H71" i="9"/>
  <c r="H68" i="9"/>
  <c r="H73" i="9"/>
  <c r="H74" i="9"/>
  <c r="S8" i="10"/>
  <c r="S9" i="10"/>
  <c r="S10" i="10"/>
  <c r="S12" i="10"/>
  <c r="S13" i="10"/>
  <c r="S14" i="10"/>
  <c r="S15" i="10"/>
  <c r="S16" i="10"/>
  <c r="S17" i="10"/>
  <c r="S18" i="10"/>
  <c r="S19" i="10"/>
  <c r="S20" i="10"/>
  <c r="S21" i="10"/>
  <c r="S7" i="10"/>
  <c r="R8" i="10"/>
  <c r="R9" i="10"/>
  <c r="R10" i="10"/>
  <c r="R11" i="10"/>
  <c r="R12" i="10"/>
  <c r="R13" i="10"/>
  <c r="R14" i="10"/>
  <c r="R15" i="10"/>
  <c r="R16" i="10"/>
  <c r="R17" i="10"/>
  <c r="R18" i="10"/>
  <c r="R19" i="10"/>
  <c r="R20" i="10"/>
  <c r="R21" i="10"/>
  <c r="Q14" i="10"/>
  <c r="Q15" i="10"/>
  <c r="Q16" i="10"/>
  <c r="Q17" i="10"/>
  <c r="Q18" i="10"/>
  <c r="Q19" i="10"/>
  <c r="Q20" i="10"/>
  <c r="Q21" i="10"/>
  <c r="D20" i="10"/>
  <c r="D21" i="10"/>
  <c r="Q13" i="10"/>
  <c r="Q8" i="10"/>
  <c r="Q9" i="10"/>
  <c r="Q10" i="10"/>
  <c r="Q11" i="10"/>
  <c r="Q12" i="10"/>
  <c r="Q7" i="10"/>
  <c r="H53" i="10" l="1"/>
  <c r="H54" i="10" s="1"/>
  <c r="E49" i="10" s="1"/>
  <c r="E26" i="10"/>
  <c r="AD26" i="10" s="1"/>
  <c r="K26" i="10" s="1"/>
  <c r="E27" i="10"/>
  <c r="E25" i="10"/>
  <c r="AD25" i="10" s="1"/>
  <c r="E24" i="10"/>
  <c r="E31" i="10" l="1"/>
  <c r="K44" i="10"/>
  <c r="E32" i="10"/>
  <c r="E28" i="10"/>
  <c r="E33" i="10" s="1"/>
  <c r="E36" i="10"/>
  <c r="E34" i="10" l="1"/>
  <c r="AA25" i="10" l="1"/>
  <c r="E37" i="10" s="1"/>
  <c r="E38" i="10" l="1"/>
  <c r="E46" i="10" s="1"/>
  <c r="Y26" i="10"/>
  <c r="E4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tc={D505C985-A80B-4E74-97A4-E48C6F3BDE2B}</author>
    <author>tc={3E853040-615A-4A6A-A13F-5260F416ECD9}</author>
  </authors>
  <commentList>
    <comment ref="C7" authorId="0" shapeId="0" xr:uid="{D505C985-A80B-4E74-97A4-E48C6F3BDE2B}">
      <text>
        <t>[Komentarų gija]
„Excel“ versija leidžia jums skaityti šią komentarų giją, tačiau visi jos taisymai bus pašalinti, jei failas atidaromas naudojant naujesnę „Excel“ versiją. Daugiau informacijos: https://go.microsoft.com/fwlink/?linkid=870924.
Komentaras:
    pasirinkit/suvesti pasėlio kodą</t>
      </text>
    </comment>
    <comment ref="E7" authorId="1" shapeId="0" xr:uid="{3E853040-615A-4A6A-A13F-5260F416ECD9}">
      <text>
        <t>[Komentarų gija]
„Excel“ versija leidžia jums skaityti šią komentarų giją, tačiau visi jos taisymai bus pašalinti, jei failas atidaromas naudojant naujesnę „Excel“ versiją. Daugiau informacijos: https://go.microsoft.com/fwlink/?linkid=870924.
Komentaras:
    nurodyti/įvesti deklatuotą plotą</t>
      </text>
    </comment>
  </commentList>
</comments>
</file>

<file path=xl/sharedStrings.xml><?xml version="1.0" encoding="utf-8"?>
<sst xmlns="http://schemas.openxmlformats.org/spreadsheetml/2006/main" count="2719" uniqueCount="499">
  <si>
    <t>Eil. Nr.</t>
  </si>
  <si>
    <t>Kmynai</t>
  </si>
  <si>
    <t>Esparcetai</t>
  </si>
  <si>
    <t>Rudosios, juodosios garstyčios</t>
  </si>
  <si>
    <t>Liucernos</t>
  </si>
  <si>
    <t>Avižos</t>
  </si>
  <si>
    <t>Grikiai</t>
  </si>
  <si>
    <t>Soros</t>
  </si>
  <si>
    <t>Žirniai</t>
  </si>
  <si>
    <t>Sojos</t>
  </si>
  <si>
    <t>Lęšiai</t>
  </si>
  <si>
    <t>Netinkami paramai plotai</t>
  </si>
  <si>
    <t>5PT-2</t>
  </si>
  <si>
    <t>5PT-3</t>
  </si>
  <si>
    <t>5PT-7</t>
  </si>
  <si>
    <t>5PT-8</t>
  </si>
  <si>
    <t>5PT-11</t>
  </si>
  <si>
    <t>Spygliuočių su minkštaisiais lapuočiais (ne mažiau kaip 20 proc.) ar minkštųjų lapuočių želdiniai</t>
  </si>
  <si>
    <t>ŽM-1</t>
  </si>
  <si>
    <t>Spygliuočių ir (arba) minkštųjų lapuočių želdiniai su ne mažiau kaip 20 proc. kietųjų lapuočių ir (arba) liepų priemaiša</t>
  </si>
  <si>
    <t>ŽM-2</t>
  </si>
  <si>
    <t>Kietųjų lapuočių ir (arba) liepų želdiniai su spygliuočių ir (arba) minkštųjų lapuočių priemaiša iki 40 proc.</t>
  </si>
  <si>
    <t>ŽM-3</t>
  </si>
  <si>
    <t>Kietųjų lapuočių, liepų, selekcinių drebulių (įskaitant hibridines drebules) grynieji želdiniai</t>
  </si>
  <si>
    <t>ŽM-4</t>
  </si>
  <si>
    <t>ŽM-5</t>
  </si>
  <si>
    <t>Greitai augančių hibridinių drebulių trumpos rotacijos plantaciniai želdiniai</t>
  </si>
  <si>
    <t>ŽM-6</t>
  </si>
  <si>
    <t>Kitų greitai augančių medžių trumpos rotacijos plantaciniai želdiniai</t>
  </si>
  <si>
    <t>ŽM-7</t>
  </si>
  <si>
    <t>5PT-12</t>
  </si>
  <si>
    <t>Kodas</t>
  </si>
  <si>
    <t>Plotas (ha)</t>
  </si>
  <si>
    <t>Bulvės</t>
  </si>
  <si>
    <t>Cukriniai runkeliai</t>
  </si>
  <si>
    <t>Tinkami paramai plotai, kurie einamaisiais metais neatitinka paramos skyrimo reikalavimų</t>
  </si>
  <si>
    <t>Ekstensyvus šlapynių tvarkymas</t>
  </si>
  <si>
    <t>Grybai ir substrato gamyba</t>
  </si>
  <si>
    <t>Dobilai</t>
  </si>
  <si>
    <t>Barkūnai</t>
  </si>
  <si>
    <t>Gargždeniai</t>
  </si>
  <si>
    <t>Ožiarūčiai</t>
  </si>
  <si>
    <t>Ekstensyvus pievų tvarkymas ganant gyvulius</t>
  </si>
  <si>
    <t>Specifinių pievų tvarkymas</t>
  </si>
  <si>
    <t>Ekstensyvus šlapynių tvarkymas (mokamos tiesioginės išmokos)</t>
  </si>
  <si>
    <t>Daugiamečiai sodiniai</t>
  </si>
  <si>
    <t>Kriaušių sodai</t>
  </si>
  <si>
    <t>Slyvų sodai</t>
  </si>
  <si>
    <t>Juodųjų serbentų uogynai</t>
  </si>
  <si>
    <t>Raudonųjų serbentų uogynai</t>
  </si>
  <si>
    <t>Aviečių uogynai</t>
  </si>
  <si>
    <t>Aronijų uogynai</t>
  </si>
  <si>
    <t>Lubinai</t>
  </si>
  <si>
    <t>PUP</t>
  </si>
  <si>
    <t>SJO</t>
  </si>
  <si>
    <t>VIK</t>
  </si>
  <si>
    <t>ŽIR</t>
  </si>
  <si>
    <t>LEŠ</t>
  </si>
  <si>
    <t>LUB</t>
  </si>
  <si>
    <t>DOB</t>
  </si>
  <si>
    <t>ESP</t>
  </si>
  <si>
    <t>BAR</t>
  </si>
  <si>
    <t>LIC</t>
  </si>
  <si>
    <t>GAR</t>
  </si>
  <si>
    <t>OŽI</t>
  </si>
  <si>
    <t>SER</t>
  </si>
  <si>
    <t>GPŽ</t>
  </si>
  <si>
    <t>RZV</t>
  </si>
  <si>
    <t>Obelų sodai</t>
  </si>
  <si>
    <t>OBS</t>
  </si>
  <si>
    <t>KRS</t>
  </si>
  <si>
    <t>SLS</t>
  </si>
  <si>
    <t>VYS</t>
  </si>
  <si>
    <t>KTS</t>
  </si>
  <si>
    <t>PAS</t>
  </si>
  <si>
    <t>JSU</t>
  </si>
  <si>
    <t>RSU</t>
  </si>
  <si>
    <t>AVU</t>
  </si>
  <si>
    <t>ARU</t>
  </si>
  <si>
    <t>PAU</t>
  </si>
  <si>
    <t>BRA</t>
  </si>
  <si>
    <t>BRU</t>
  </si>
  <si>
    <t>GĖL</t>
  </si>
  <si>
    <t>EPT</t>
  </si>
  <si>
    <t>SPT</t>
  </si>
  <si>
    <t>MNP</t>
  </si>
  <si>
    <t>MNŠ</t>
  </si>
  <si>
    <t>PDJ</t>
  </si>
  <si>
    <t>Juodasis pūdymas</t>
  </si>
  <si>
    <t>AVI</t>
  </si>
  <si>
    <t>GRI</t>
  </si>
  <si>
    <t>KRV</t>
  </si>
  <si>
    <t>KRŽ</t>
  </si>
  <si>
    <t>KUK</t>
  </si>
  <si>
    <t>KVV</t>
  </si>
  <si>
    <t>KVŽ</t>
  </si>
  <si>
    <t>MIV</t>
  </si>
  <si>
    <t>MIŽ</t>
  </si>
  <si>
    <t>RAV</t>
  </si>
  <si>
    <t>RAŽ</t>
  </si>
  <si>
    <t>RUV</t>
  </si>
  <si>
    <t>RUŽ</t>
  </si>
  <si>
    <t>AGU</t>
  </si>
  <si>
    <t>POM</t>
  </si>
  <si>
    <t>DUK</t>
  </si>
  <si>
    <t>BRO</t>
  </si>
  <si>
    <t>KOP</t>
  </si>
  <si>
    <t>MOR</t>
  </si>
  <si>
    <t>SVO</t>
  </si>
  <si>
    <t>DAK</t>
  </si>
  <si>
    <t>BUL</t>
  </si>
  <si>
    <t>CUK</t>
  </si>
  <si>
    <t>GAB</t>
  </si>
  <si>
    <t>GAJ</t>
  </si>
  <si>
    <t>ALR</t>
  </si>
  <si>
    <t>KMY</t>
  </si>
  <si>
    <t>KAN</t>
  </si>
  <si>
    <t>SAU</t>
  </si>
  <si>
    <t>SRS</t>
  </si>
  <si>
    <t>SRG</t>
  </si>
  <si>
    <t>AMP</t>
  </si>
  <si>
    <t>BMI</t>
  </si>
  <si>
    <t>NMI</t>
  </si>
  <si>
    <t>TPN</t>
  </si>
  <si>
    <t>NEP</t>
  </si>
  <si>
    <t>MNN</t>
  </si>
  <si>
    <t>GRY</t>
  </si>
  <si>
    <t>GRS</t>
  </si>
  <si>
    <t>MVP</t>
  </si>
  <si>
    <t>Miško veisimas</t>
  </si>
  <si>
    <t>NTM</t>
  </si>
  <si>
    <t>Gūžiniai kopūstai</t>
  </si>
  <si>
    <t>Bazilikai</t>
  </si>
  <si>
    <t>Raudonėliai</t>
  </si>
  <si>
    <t>Petražolės</t>
  </si>
  <si>
    <t>PDŽ</t>
  </si>
  <si>
    <t>Žolinių augalų mišiniai, kuriuose baltyminės žolės yra vyraujančios (III grupė + GPŽ)</t>
  </si>
  <si>
    <t>Pluoštinės kanapės</t>
  </si>
  <si>
    <t>Vyšnių sodai</t>
  </si>
  <si>
    <t>Trešnių sodai</t>
  </si>
  <si>
    <t>Kiti sodai ir daugiamečiai uogynai</t>
  </si>
  <si>
    <t>Agrastų uogynai</t>
  </si>
  <si>
    <t>Baltųjų serbentų uogynai</t>
  </si>
  <si>
    <t>Braškių uogynai</t>
  </si>
  <si>
    <t>Braškių uogynai (uždarajame grunte)</t>
  </si>
  <si>
    <t>Svarainių uogynai</t>
  </si>
  <si>
    <t>Šilauogių uogynai</t>
  </si>
  <si>
    <t>Vasariniai kviečiai ‘Spelta’</t>
  </si>
  <si>
    <t>Žieminiai kviečiai ‘Spelta’</t>
  </si>
  <si>
    <t>Vasariniai kvietrugiai</t>
  </si>
  <si>
    <t>Žieminiai kvietrugiai</t>
  </si>
  <si>
    <t>Kukurūzai</t>
  </si>
  <si>
    <t>Vasariniai kviečiai</t>
  </si>
  <si>
    <t>Žieminiai kviečiai</t>
  </si>
  <si>
    <t>Vasariniai miežiai</t>
  </si>
  <si>
    <t>Žieminiai miežiai</t>
  </si>
  <si>
    <t>Vasariniai rapsai</t>
  </si>
  <si>
    <t>Žieminiai rapsai</t>
  </si>
  <si>
    <t>Vasariniai rugiai</t>
  </si>
  <si>
    <t>Žieminiai rugiai</t>
  </si>
  <si>
    <t>BOB</t>
  </si>
  <si>
    <t>Bolivinės balandos</t>
  </si>
  <si>
    <t>RAP</t>
  </si>
  <si>
    <t>Rapsukai</t>
  </si>
  <si>
    <t>JUD</t>
  </si>
  <si>
    <t>Judros</t>
  </si>
  <si>
    <t>KTŽ</t>
  </si>
  <si>
    <t>Agurkai (uždarajame grunte)</t>
  </si>
  <si>
    <t>Pomidorai (uždarajame grunte)</t>
  </si>
  <si>
    <t>Kitos daržovės (uždarajame grunte)</t>
  </si>
  <si>
    <t>AGK</t>
  </si>
  <si>
    <t>Agurkai</t>
  </si>
  <si>
    <t>POD</t>
  </si>
  <si>
    <t>Pomidorai</t>
  </si>
  <si>
    <t>BUR</t>
  </si>
  <si>
    <t>Burokėliai</t>
  </si>
  <si>
    <t>Brokoliai</t>
  </si>
  <si>
    <t>KOŽ</t>
  </si>
  <si>
    <t>Žiediniai kopūstai</t>
  </si>
  <si>
    <t>KOK</t>
  </si>
  <si>
    <t>Kininiai kopūstai</t>
  </si>
  <si>
    <t>KOB</t>
  </si>
  <si>
    <t>Briuseliniai kopūstai</t>
  </si>
  <si>
    <t>ART</t>
  </si>
  <si>
    <t>Artišokai</t>
  </si>
  <si>
    <t>Morkos</t>
  </si>
  <si>
    <t>KAL</t>
  </si>
  <si>
    <t>Kaliaropės</t>
  </si>
  <si>
    <t>Svogūnai</t>
  </si>
  <si>
    <t>POR</t>
  </si>
  <si>
    <t>Porai</t>
  </si>
  <si>
    <t>ČES</t>
  </si>
  <si>
    <t>Česnakai</t>
  </si>
  <si>
    <t>Kitos daržovės</t>
  </si>
  <si>
    <t>SAL</t>
  </si>
  <si>
    <t>Salierai</t>
  </si>
  <si>
    <t>Cukinijos</t>
  </si>
  <si>
    <t>MOL</t>
  </si>
  <si>
    <t>Moliūgai</t>
  </si>
  <si>
    <t>PAT</t>
  </si>
  <si>
    <t>Patisonai</t>
  </si>
  <si>
    <t>SLO</t>
  </si>
  <si>
    <t>Salotos</t>
  </si>
  <si>
    <t>RID</t>
  </si>
  <si>
    <t>Baltieji, juodieji ridikai</t>
  </si>
  <si>
    <t>RDK</t>
  </si>
  <si>
    <t>Ridikėliai</t>
  </si>
  <si>
    <t>AGR</t>
  </si>
  <si>
    <t>Aguročiai</t>
  </si>
  <si>
    <t>PAP</t>
  </si>
  <si>
    <t>Paprikos</t>
  </si>
  <si>
    <t>GRE</t>
  </si>
  <si>
    <t>Griežčiai</t>
  </si>
  <si>
    <t>RŪG</t>
  </si>
  <si>
    <t>Rūgštynės</t>
  </si>
  <si>
    <t>KRA</t>
  </si>
  <si>
    <t>Krapai</t>
  </si>
  <si>
    <t>ŠPI</t>
  </si>
  <si>
    <t>Špinatai</t>
  </si>
  <si>
    <t>ROP</t>
  </si>
  <si>
    <t>Ropės</t>
  </si>
  <si>
    <t>BAK</t>
  </si>
  <si>
    <t>Baklažanai</t>
  </si>
  <si>
    <t>Pastarnokai</t>
  </si>
  <si>
    <t>APY</t>
  </si>
  <si>
    <t>Apyniai</t>
  </si>
  <si>
    <t>CUR</t>
  </si>
  <si>
    <t>PAR</t>
  </si>
  <si>
    <t>Pašariniai runkeliai</t>
  </si>
  <si>
    <t>Baltosios garstyčios</t>
  </si>
  <si>
    <t>FAC</t>
  </si>
  <si>
    <t>Facelijos</t>
  </si>
  <si>
    <t>LIN</t>
  </si>
  <si>
    <t>Linai</t>
  </si>
  <si>
    <t>Saulėgrąžos</t>
  </si>
  <si>
    <t>Sorgai</t>
  </si>
  <si>
    <t>STR</t>
  </si>
  <si>
    <t>Strypainiai (kanarėlių lesalas)</t>
  </si>
  <si>
    <t>TAB</t>
  </si>
  <si>
    <t>Tabakas</t>
  </si>
  <si>
    <t>BAZ</t>
  </si>
  <si>
    <t>RAD</t>
  </si>
  <si>
    <t>PET</t>
  </si>
  <si>
    <t>KLA</t>
  </si>
  <si>
    <t>Kalendros</t>
  </si>
  <si>
    <t>Kiti aromatiniai, vaistiniai ir prieskoniniai augalai (mėtos, medetkos, čiobreliai, ramunėlės, mairūnai, šalavijai, pankoliai, melisos, valerijonai ir kt.)</t>
  </si>
  <si>
    <t>Žemės ūkio augalų mišiniai, kuriuose baltyminiai augalai nėra vyraujantys</t>
  </si>
  <si>
    <t>PD</t>
  </si>
  <si>
    <t>BRN</t>
  </si>
  <si>
    <t>Burnočiai</t>
  </si>
  <si>
    <t>LEG</t>
  </si>
  <si>
    <t>Legėstai</t>
  </si>
  <si>
    <t>SLU</t>
  </si>
  <si>
    <t>Salotos (uždarajame grunte)</t>
  </si>
  <si>
    <t>Paprikos (uždarajame grunte)</t>
  </si>
  <si>
    <t>KSV</t>
  </si>
  <si>
    <t>KSŽ</t>
  </si>
  <si>
    <t>Vikiai</t>
  </si>
  <si>
    <t>Seradėlės</t>
  </si>
  <si>
    <t>ŽMI</t>
  </si>
  <si>
    <t>AKM</t>
  </si>
  <si>
    <t>Azotą kaupiančių augalų mišiniai (susidedantys tik iš II ir (arba) III grupės augalų)</t>
  </si>
  <si>
    <t>„Rizikos“ vandens telkinių būklės gerinimas</t>
  </si>
  <si>
    <t>Medingųjų augalų arba daugiamečių žolių juostos ar laukai ariamojoje žemėje</t>
  </si>
  <si>
    <t>Vandens telkinių apsauga nuo taršos ir dirvos erozijos ariamojoje žemėje</t>
  </si>
  <si>
    <t>TRS</t>
  </si>
  <si>
    <t>ASU</t>
  </si>
  <si>
    <t>BSU</t>
  </si>
  <si>
    <t>SVU</t>
  </si>
  <si>
    <t>ŠIU</t>
  </si>
  <si>
    <t>GEU</t>
  </si>
  <si>
    <t>Gervuogių uogynai</t>
  </si>
  <si>
    <t>BKU</t>
  </si>
  <si>
    <t>Bruknių uogynai</t>
  </si>
  <si>
    <t>MĖU</t>
  </si>
  <si>
    <t>Mėlynių uogynai</t>
  </si>
  <si>
    <t>SPU</t>
  </si>
  <si>
    <t>Spanguolių uogynai</t>
  </si>
  <si>
    <t>ŽEU</t>
  </si>
  <si>
    <t>Žemuogių uogynai</t>
  </si>
  <si>
    <t>PUU</t>
  </si>
  <si>
    <t>Putinų uogynai</t>
  </si>
  <si>
    <t>ŠAU</t>
  </si>
  <si>
    <t>Šaltalankių uogynai</t>
  </si>
  <si>
    <t>ERK</t>
  </si>
  <si>
    <t>Erškėtrožės</t>
  </si>
  <si>
    <t>GUD</t>
  </si>
  <si>
    <t>Gudobelės</t>
  </si>
  <si>
    <t>ŠRM</t>
  </si>
  <si>
    <t>Šermukšniai</t>
  </si>
  <si>
    <t>SMD</t>
  </si>
  <si>
    <t>Sausmedžiai</t>
  </si>
  <si>
    <t>AKT</t>
  </si>
  <si>
    <t>Aktinidijos</t>
  </si>
  <si>
    <t>RŠT</t>
  </si>
  <si>
    <t>Riešutmedžiai (lazdynai, graikiniai riešutai ir kt.)</t>
  </si>
  <si>
    <t>MED</t>
  </si>
  <si>
    <t>Medelynai</t>
  </si>
  <si>
    <t>Daugiametės gėlės ir dekoratyviniai augalai (uždarajame grunte)</t>
  </si>
  <si>
    <t>GLU</t>
  </si>
  <si>
    <t>Gluosniai</t>
  </si>
  <si>
    <t>TUO</t>
  </si>
  <si>
    <t>Tuopos</t>
  </si>
  <si>
    <t>BAL</t>
  </si>
  <si>
    <t>Baltalksniai</t>
  </si>
  <si>
    <t>DRA</t>
  </si>
  <si>
    <t>Drambliažolės</t>
  </si>
  <si>
    <t>TOP</t>
  </si>
  <si>
    <t>RAB</t>
  </si>
  <si>
    <t>Rabarbarai</t>
  </si>
  <si>
    <t>ŠPA</t>
  </si>
  <si>
    <t>KRI</t>
  </si>
  <si>
    <t>Krienai</t>
  </si>
  <si>
    <t>OŽE</t>
  </si>
  <si>
    <t>Ožerškiai</t>
  </si>
  <si>
    <t>DGP</t>
  </si>
  <si>
    <t>Meldinių nendrinukių buveinių saugojimas natūraliose ir pusiau natūraliose pievose</t>
  </si>
  <si>
    <t>Meldinių nendrinukių buveinių saugojimas šlapynėse (mokamos tiesioginės išmokos)</t>
  </si>
  <si>
    <t>Meldinių nendrinukių buveinių saugojimas šlapynėse</t>
  </si>
  <si>
    <t>Melioracijos griovių tvarkymas žolę nupjaunant ir išvežant</t>
  </si>
  <si>
    <t>Melioracijos griovių tvarkymas žolę susmulkinant ir paskleidžiant ant griovio šlaito</t>
  </si>
  <si>
    <t>Grybai</t>
  </si>
  <si>
    <t>Ąžuolų želdiniai, kai želdinamame plote pasodinta ir apsaugota individualiomis apsaugomis ne mažiau kaip 2500 vnt. ha ąžuolo sodmenų</t>
  </si>
  <si>
    <t>Pavadinimas</t>
  </si>
  <si>
    <t>Pasėlio kodas</t>
  </si>
  <si>
    <t>Kiti augalai ariamojoje žemėje</t>
  </si>
  <si>
    <t>Žaliasis pūdymas</t>
  </si>
  <si>
    <t>SOM</t>
  </si>
  <si>
    <t>Mišrūs sodai (remiami susietąja parama)</t>
  </si>
  <si>
    <t>UOM</t>
  </si>
  <si>
    <t>Mišrūs uogynai (remiami susietąja parama)</t>
  </si>
  <si>
    <t>DAM</t>
  </si>
  <si>
    <t>Mišrios daržovės (remiamos susietąja parama)</t>
  </si>
  <si>
    <t>Aliejiniai (pašariniai) ridikai</t>
  </si>
  <si>
    <t>Bulvinės saulėgrąžos (topinambai)</t>
  </si>
  <si>
    <t>Šparagai (smidrai)</t>
  </si>
  <si>
    <t>FAS kodas</t>
  </si>
  <si>
    <t>Javai</t>
  </si>
  <si>
    <t>Mišk.</t>
  </si>
  <si>
    <t>Ariam. žemė</t>
  </si>
  <si>
    <t/>
  </si>
  <si>
    <t>T</t>
  </si>
  <si>
    <t>AGP</t>
  </si>
  <si>
    <t>Atkurtos daugiametės ganyklos arba pievos, daugiametės žolės (eraičinai, miglės, motiejukai, svidrės, smilgos, pašiaušėliai, avižuolės, šunažolės, visgės, erainčinsvidrės, dryžučiai, dirsuolės ir kt.)</t>
  </si>
  <si>
    <t xml:space="preserve">Žemės ūkio augalų mišiniai, kuriuose baltyminiai augalai yra vyraujantys </t>
  </si>
  <si>
    <t>Daugiametės ganyklos arba pievos, daugiametės žolės (eraičinai, miglės, motiejukai, svidrės, smilgos, pašiaušėliai, avižuolės, šunažolės, visgės, erainčinsvidrės, dryžučiai, dirsuolės ir kt.) 5 metų ir daugiau</t>
  </si>
  <si>
    <t>Ganyklos arba pievos, daugiametės žolės (eraičinai, miglės, motiejukai, svidrės, smilgos, pašiaušėliai, avižuolės, šunažolės, visgės, erainčinsvidrės, dryžučiai, dirsuolės ir kt.) iki 5 metų</t>
  </si>
  <si>
    <t>„Natura 2000“ miškuose (taikomi „Natura 2000“ apribojimai miškuose)“</t>
  </si>
  <si>
    <t>Pupos</t>
  </si>
  <si>
    <t>KVK</t>
  </si>
  <si>
    <t>Kietieji kviečiai</t>
  </si>
  <si>
    <t>KOL</t>
  </si>
  <si>
    <t xml:space="preserve">Lapiniai kopūstai </t>
  </si>
  <si>
    <t>PPO</t>
  </si>
  <si>
    <t>Pupuolės</t>
  </si>
  <si>
    <t>PPE</t>
  </si>
  <si>
    <t>Pupelės</t>
  </si>
  <si>
    <t>AVN</t>
  </si>
  <si>
    <t>Avinžirniai</t>
  </si>
  <si>
    <t>PEL</t>
  </si>
  <si>
    <t>Pelėžirniai</t>
  </si>
  <si>
    <t>PER</t>
  </si>
  <si>
    <t>Perluočiai</t>
  </si>
  <si>
    <t>MAJ</t>
  </si>
  <si>
    <t>Trumpaamžių medingųjų augalų juostos</t>
  </si>
  <si>
    <t>DGJ</t>
  </si>
  <si>
    <t>Daugiamečių žolių juostos</t>
  </si>
  <si>
    <t>VYN</t>
  </si>
  <si>
    <t>Vynuogynai</t>
  </si>
  <si>
    <t>DGA</t>
  </si>
  <si>
    <t>Daugiametės ganyklos arba pievos, daugiametės žolės (eraičinai, miglės, motiejukai, svidrės, smilgos, pašiaušėliai, avižuolės, šunažolės, visgės, erainčinsvidrės, dryžučiai, dirsuolės ir kt.) 5 metų ir daugiau atnaujintos einamaisiais metais</t>
  </si>
  <si>
    <t>DGI</t>
  </si>
  <si>
    <t>Daugiametės ganyklos arba pievos, daugiametės žolės, kurias įsipareigojama išlaikyti 5 metus ir daugiau (eraičinai, miglės, motiejukai, svidrės, smilgos, pašiaušėliai, avižuolės, šunažolės, visgės, erainčinsvidrės, dryžučiai, dirsuolės ir kt.)</t>
  </si>
  <si>
    <t>EPG</t>
  </si>
  <si>
    <t>Ekstensyvus daugiamečių pievų tvarkymas ganant gyvulius</t>
  </si>
  <si>
    <t>ŠLT</t>
  </si>
  <si>
    <t>EBB</t>
  </si>
  <si>
    <t>EB svarbos natūralių pievų, šlapynių bei rūšių buveinių tvarkymas</t>
  </si>
  <si>
    <t>DKP</t>
  </si>
  <si>
    <t>Ariamųjų durpžemių keitimas pievomis</t>
  </si>
  <si>
    <t>EKP</t>
  </si>
  <si>
    <t>Eroduotos žemės keitimas pievomis</t>
  </si>
  <si>
    <t>MPA</t>
  </si>
  <si>
    <t>Miško priežiūra ir apsauga</t>
  </si>
  <si>
    <t>KEK</t>
  </si>
  <si>
    <t>Natūralios kilmės akmenynai, akmenų, šakų, kelmų krūvos</t>
  </si>
  <si>
    <t>KEP</t>
  </si>
  <si>
    <t>Paviršinio vandens telkinių pakrantės, įskaitant apsaugos juostas, pagrioviai</t>
  </si>
  <si>
    <t>KEE</t>
  </si>
  <si>
    <t>Ežios (ribinės juostos), palaukės</t>
  </si>
  <si>
    <t>KEJ</t>
  </si>
  <si>
    <t>Medžių ir krūmų juostos</t>
  </si>
  <si>
    <t>KEM</t>
  </si>
  <si>
    <t>Pavieniai medžiai ar krūmai</t>
  </si>
  <si>
    <t>KEG</t>
  </si>
  <si>
    <t>Medžių ir krūmų grupės, miškeliai, apleistos sodybvietės ir ūkiniai pastatai</t>
  </si>
  <si>
    <t>KEU</t>
  </si>
  <si>
    <t>Kasmet užmirkstančios nuolatinės vietos ariamojoje žemėje</t>
  </si>
  <si>
    <t>KEV</t>
  </si>
  <si>
    <t>Vandens telkiniai (kūdros, tvenkiniai, ežerėliai)</t>
  </si>
  <si>
    <t>I grupė</t>
  </si>
  <si>
    <t>VI grupė</t>
  </si>
  <si>
    <t>III grupė</t>
  </si>
  <si>
    <t>V grupė</t>
  </si>
  <si>
    <t>IV grupė</t>
  </si>
  <si>
    <t>VII grupė</t>
  </si>
  <si>
    <t>II grupė</t>
  </si>
  <si>
    <t>VIII</t>
  </si>
  <si>
    <t>IX grupė</t>
  </si>
  <si>
    <t>VIII grupė</t>
  </si>
  <si>
    <t>Daugiametės pievos</t>
  </si>
  <si>
    <t>Ariamoji žemė</t>
  </si>
  <si>
    <t>Konvertuotas plotas į ha</t>
  </si>
  <si>
    <t>II išimtis</t>
  </si>
  <si>
    <t>III išimtis</t>
  </si>
  <si>
    <t>I išimtis</t>
  </si>
  <si>
    <t>2PT-2</t>
  </si>
  <si>
    <t>Bendras plotas</t>
  </si>
  <si>
    <t>Ar taikoma išimtis</t>
  </si>
  <si>
    <t>Augalų kaita</t>
  </si>
  <si>
    <t>Tarpiniai pasėliai</t>
  </si>
  <si>
    <t>Sertifikuotas sėklos naudojimas</t>
  </si>
  <si>
    <t>Neariminės tausojamosios žemdirbystės technologijos</t>
  </si>
  <si>
    <t>TP</t>
  </si>
  <si>
    <t>Pastaba</t>
  </si>
  <si>
    <t>TRTO</t>
  </si>
  <si>
    <t>TR</t>
  </si>
  <si>
    <t>TRTOTĖ</t>
  </si>
  <si>
    <t>TRTĖTO</t>
  </si>
  <si>
    <t>TRTO TĖ</t>
  </si>
  <si>
    <t>TR TOTĖ</t>
  </si>
  <si>
    <t>AK</t>
  </si>
  <si>
    <t>SN</t>
  </si>
  <si>
    <t>NT</t>
  </si>
  <si>
    <t>Su požymiu AK</t>
  </si>
  <si>
    <t>AK deklaruotas plotas tinkamas</t>
  </si>
  <si>
    <t>Tinkami AK pasėliai</t>
  </si>
  <si>
    <t>Iš viso</t>
  </si>
  <si>
    <t>Reikalingas plotas negamybinėms veikloms</t>
  </si>
  <si>
    <t>Nustatytas plotas negamybinėms veikloms</t>
  </si>
  <si>
    <r>
      <t>Koeficientas, m</t>
    </r>
    <r>
      <rPr>
        <b/>
        <vertAlign val="superscript"/>
        <sz val="11"/>
        <color theme="1"/>
        <rFont val="Times New Roman"/>
        <family val="1"/>
        <charset val="186"/>
      </rPr>
      <t>2</t>
    </r>
  </si>
  <si>
    <r>
      <t>Plotas m</t>
    </r>
    <r>
      <rPr>
        <b/>
        <vertAlign val="superscript"/>
        <sz val="11"/>
        <color theme="1"/>
        <rFont val="Times New Roman"/>
        <family val="1"/>
        <charset val="186"/>
      </rPr>
      <t>2</t>
    </r>
    <r>
      <rPr>
        <b/>
        <sz val="11"/>
        <color theme="1"/>
        <rFont val="Times New Roman"/>
        <family val="1"/>
        <charset val="186"/>
      </rPr>
      <t xml:space="preserve"> pritaikius koeficientą</t>
    </r>
  </si>
  <si>
    <t>Kraštovaizdžio elementai</t>
  </si>
  <si>
    <r>
      <t xml:space="preserve">PD - </t>
    </r>
    <r>
      <rPr>
        <sz val="11"/>
        <color theme="1"/>
        <rFont val="Times New Roman"/>
        <family val="1"/>
        <charset val="186"/>
      </rPr>
      <t>žaliasis pūdymas GAAB 8 užskaitai</t>
    </r>
  </si>
  <si>
    <t>Akmenynai, akmenų, šakų, kelmų krūvos (aukštis iki 1 m)</t>
  </si>
  <si>
    <t>Akmenynai, akmenų, šakų, kelmų krūvos (aukštis nuo 1 m)</t>
  </si>
  <si>
    <t>Ežios (ribinės juostos), palaukės (plotis nuo 1 iki 3 m)</t>
  </si>
  <si>
    <t>Ežios (ribinės juostos), palaukės (plotis nuo 3 iki 6 m)</t>
  </si>
  <si>
    <t>Apsauginės medžių ir krūmų juostos (plotis nuo 1 iki 10 m)</t>
  </si>
  <si>
    <t>Apsauginės medžių ir krūmų juostos (plotis nuo 10 iki 20 m)</t>
  </si>
  <si>
    <t>Pavieniai medžiai ar krūmai (aukštis nuo 1 iki 3 m)</t>
  </si>
  <si>
    <t>Pavieniai medžiai ar krūmai (aukštis nuo 3 m)</t>
  </si>
  <si>
    <t>Medžių ir krūmų grupės (įskaitant senų sodybviečių želdinius) (iki 0,5 ha)</t>
  </si>
  <si>
    <t>Kasmet užmirkstančios vietos ariamojoje žemėje (iki 0,5 ha)</t>
  </si>
  <si>
    <t>Kūdros (nuo 0,01 ha iki 0,5 ha)</t>
  </si>
  <si>
    <t>vnt.</t>
  </si>
  <si>
    <t>ha</t>
  </si>
  <si>
    <t>m</t>
  </si>
  <si>
    <t>Matas (vnt., m, ha)</t>
  </si>
  <si>
    <t>Vandens telkinių pakrantės, pagrioviai (plotis nuo 1 iki 10 m)</t>
  </si>
  <si>
    <t>Vandens telkinių pakrantės, pagrioviai  (plotis nuo 10 iki 20 m)</t>
  </si>
  <si>
    <t>Plotas / ilgis / vnt. skaičius</t>
  </si>
  <si>
    <t>Negamybinės veiklos:</t>
  </si>
  <si>
    <t>Veiksmingumo ir efektyvumo metodikos taikymas kompleksinei ekologinei sistemai „Veiklos ariamojoje žemėje“</t>
  </si>
  <si>
    <t>Atitikimas Veiksmingumo ir efektyvumo metodikai</t>
  </si>
  <si>
    <t>Tinkamas pagal veiklą</t>
  </si>
  <si>
    <t>-  daugiau kaip 75 proc. deklaruotos ariamosios žemės yra pievos iki 5 m., žaliasis pūdymas arba ankštiniai augalai (Klasifikatoriaus kodai: GPŽ, RZV, 5PT-7, 5PT-8, MAJ, DGJ, PUP, PPO, PPE, VIK, ŽIR, AVN, PEL, LEŠ, LUB, DOB, ESP, BAR, LIC, GAR, OŽI, SER, PER, AKM, BMI, ŽMI, PDŽ) auginti, arba naudojama keliais minėtais tikslais;</t>
  </si>
  <si>
    <t>-  daugiau kaip 75 proc. paramai tinkamo ploto yra daugiametės pievos arba pievos iki 5 m. (Klasifikatoriaus kodai: DGP, DGA, DGI, EPT, EPG, SPT, 2PT-2, ŠLT, EBB, MNP, MNŠ, DKP, EKP, GPŽ, RZV, 5PT-7, 5PT-8, MAJ, DGJ), arba naudojama keliais minėtais tikslais;</t>
  </si>
  <si>
    <r>
      <t xml:space="preserve">Pareiškėjai, siekiantys dalyvauti kompleksinėje ekologinėje sistemoje, </t>
    </r>
    <r>
      <rPr>
        <b/>
        <u/>
        <sz val="11"/>
        <color rgb="FF000000"/>
        <rFont val="Times New Roman"/>
        <family val="1"/>
        <charset val="186"/>
      </rPr>
      <t>privalės pasirinkti bent 3 veiklas</t>
    </r>
    <r>
      <rPr>
        <sz val="11"/>
        <color rgb="FF000000"/>
        <rFont val="Times New Roman"/>
        <family val="1"/>
        <charset val="186"/>
      </rPr>
      <t>, laisvai pasirenkamas iš negamybinių ir gamybinių veiklų:</t>
    </r>
  </si>
  <si>
    <r>
      <t xml:space="preserve">-  </t>
    </r>
    <r>
      <rPr>
        <b/>
        <sz val="11"/>
        <color rgb="FF000000"/>
        <rFont val="Times New Roman"/>
        <family val="1"/>
        <charset val="186"/>
      </rPr>
      <t>laisvai pasirinkti mažiausiai</t>
    </r>
    <r>
      <rPr>
        <b/>
        <u/>
        <sz val="11"/>
        <color rgb="FF000000"/>
        <rFont val="Times New Roman"/>
        <family val="1"/>
        <charset val="186"/>
      </rPr>
      <t xml:space="preserve"> vieną negamybinę veiklą arba ekologinę sistemą, arba žaliąjį pūdymą</t>
    </r>
    <r>
      <rPr>
        <b/>
        <sz val="11"/>
        <color rgb="FF000000"/>
        <rFont val="Times New Roman"/>
        <family val="1"/>
        <charset val="186"/>
      </rPr>
      <t xml:space="preserve"> iš:</t>
    </r>
    <r>
      <rPr>
        <sz val="11"/>
        <color rgb="FF000000"/>
        <rFont val="Times New Roman"/>
        <family val="1"/>
        <charset val="186"/>
      </rPr>
      <t xml:space="preserve"> negamybinių veiklų „Kraštovaizdžio elementų priežiūra“, „Trumpaamžių medingųjų augalų juostos“, „Daugiamečių žolių juostos“, ekologinių sistemų „Ariamųjų durpžemių keitimas pievomis“, „Eroduotos žemės keitimas pievomis“, žaliojo pūdymo, deklaruoto užskaitai pagal GAAB 8. Negamybinei veiklai arba ekologinei sistemai, arba žaliajam pūdymui privaloma skirti ne mažiau kaip 5 proc. deklaruotos ariamosios žemės (veiklos „Kraštovaizdžio elementų priežiūra“ plotas yra apskaičiuojamas pagal Taisyklių 61 punkte nurodytus perskaičiavimo dydžius);</t>
    </r>
  </si>
  <si>
    <r>
      <t xml:space="preserve">Pareiškėjai, pasirinkę dalyvauti </t>
    </r>
    <r>
      <rPr>
        <b/>
        <sz val="11"/>
        <color rgb="FF000000"/>
        <rFont val="Times New Roman"/>
        <family val="1"/>
        <charset val="186"/>
      </rPr>
      <t>tik vienoje ar keliose negamybinėse veiklose „Kraštovaizdžio elementų priežiūra“, „Trumpaamžių medingųjų augalų juostos“, „Daugiamečių žolių juostos“, neprivalo dalyvauti gamybinėse veiklose.</t>
    </r>
  </si>
  <si>
    <r>
      <rPr>
        <b/>
        <sz val="11"/>
        <color rgb="FF000000"/>
        <rFont val="Times New Roman"/>
        <family val="1"/>
        <charset val="186"/>
      </rPr>
      <t>Veiksmingumo ir efektyvumo metodika netaikoma</t>
    </r>
    <r>
      <rPr>
        <sz val="11"/>
        <color rgb="FF000000"/>
        <rFont val="Times New Roman"/>
        <family val="1"/>
        <charset val="186"/>
      </rPr>
      <t xml:space="preserve"> pareiškėjams, kurie atitinka bent vieną iš šių sąlygų:</t>
    </r>
  </si>
  <si>
    <t>-  deklaruoja mažiau kaip 10 ha ariamosios žemės;</t>
  </si>
  <si>
    <t>-  pasirenka tik negamybinę (-es) veiklą (-as) („Kraštovaizdžio elementų priežiūra“, „Trumpaamžių medingųjų augalų juostos“, „Daugiamečių žolių juostos“).</t>
  </si>
  <si>
    <r>
      <rPr>
        <b/>
        <sz val="11"/>
        <color rgb="FF000000"/>
        <rFont val="Times New Roman"/>
        <family val="1"/>
        <charset val="186"/>
      </rPr>
      <t>Veiksmingumo ir efektyvumo metodika,  taikoma kompleksinei ekologinei sistemai, susidedančiai iš 7 veiklų</t>
    </r>
    <r>
      <rPr>
        <sz val="11"/>
        <color rgb="FF000000"/>
        <rFont val="Times New Roman"/>
        <family val="1"/>
        <charset val="186"/>
      </rPr>
      <t>: 
„Veiklos ariamojoje žemėje – Augalų kaita“, 
„Veiklos ariamojoje žemėje – Tarpiniai pasėliai“,
„Veiklos ariamojoje žemėje – Sertifikuotos sėklos naudojimas“, 
„Veiklos ariamojoje žemėje – Neariminės tausojamosios žemdirbystės technologijos“, 
„Kraštovaizdžio elementų priežiūra“, 
„Trumpaamžių medingųjų augalų juostos“, 
„Daugiamečių žolių juostos“.</t>
    </r>
  </si>
  <si>
    <r>
      <t xml:space="preserve">- laisvai pasirinkti mažiausiai </t>
    </r>
    <r>
      <rPr>
        <b/>
        <u/>
        <sz val="11"/>
        <color rgb="FF000000"/>
        <rFont val="Times New Roman"/>
        <family val="1"/>
        <charset val="186"/>
      </rPr>
      <t>dvi gamybines veiklas iš veiklų</t>
    </r>
    <r>
      <rPr>
        <b/>
        <sz val="11"/>
        <color rgb="FF000000"/>
        <rFont val="Times New Roman"/>
        <family val="1"/>
        <charset val="186"/>
      </rPr>
      <t>:</t>
    </r>
    <r>
      <rPr>
        <sz val="11"/>
        <color rgb="FF000000"/>
        <rFont val="Times New Roman"/>
        <family val="1"/>
        <charset val="186"/>
      </rPr>
      <t xml:space="preserve"> 
„Veiklos ariamojoje žemėje – Augalų kaita“, 
„Veiklos ariamojoje žemėje – Tarpiniai pasėliai“, 
„Veiklos ariamojoje žemėje – Sertifikuotos sėklos naudojimas“, 
„Veiklos ariamojoje žemėje – Neariminės tausojamosios žemdirbystės technologijos“. 
</t>
    </r>
    <r>
      <rPr>
        <b/>
        <u/>
        <sz val="11"/>
        <color rgb="FF000000"/>
        <rFont val="Times New Roman"/>
        <family val="1"/>
        <charset val="186"/>
      </rPr>
      <t xml:space="preserve">Ūkininkaujantys ekologiškai </t>
    </r>
    <r>
      <rPr>
        <u/>
        <sz val="11"/>
        <color rgb="FF000000"/>
        <rFont val="Times New Roman"/>
        <family val="1"/>
        <charset val="186"/>
      </rPr>
      <t>asmenys turės galimybę dalyvauti ne daugiau nei dviejose gamybinėse veiklose, taip pat negalės dalyvauti veikloje „Veiklos ariamojoje žemėje – Sertifikuotos sėklos naudojimas“.</t>
    </r>
  </si>
  <si>
    <t>Pasėlio pavadinimas</t>
  </si>
  <si>
    <t>AK veiklų skaičius</t>
  </si>
  <si>
    <t>augalų kaita ankštiniai</t>
  </si>
  <si>
    <t>AZ</t>
  </si>
  <si>
    <t>AZ skirta</t>
  </si>
  <si>
    <t>proc</t>
  </si>
  <si>
    <r>
      <t>Bendri (susumuoti) deklaruotų kraštovaizdžio elementų duomenys (</t>
    </r>
    <r>
      <rPr>
        <sz val="11"/>
        <color theme="1"/>
        <rFont val="Times New Roman"/>
        <family val="1"/>
        <charset val="186"/>
      </rPr>
      <t>detalizuoti KEK,  KEP, KEE, KEJ, KEM, KEG, KEU, KEV pasėlio kodais deklaruotų elementų duomenys)</t>
    </r>
    <r>
      <rPr>
        <b/>
        <sz val="11"/>
        <color theme="1"/>
        <rFont val="Times New Roman"/>
        <family val="1"/>
        <charset val="186"/>
      </rPr>
      <t>, dalyvaujančių veikloje „Kraštovaizdžio elementų priežiūra“</t>
    </r>
  </si>
  <si>
    <t>Taip</t>
  </si>
  <si>
    <t>Gamybinės veiklos ariamojoje žemėje</t>
  </si>
  <si>
    <r>
      <t>Augalų kaita (</t>
    </r>
    <r>
      <rPr>
        <b/>
        <sz val="11"/>
        <color theme="1"/>
        <rFont val="Times New Roman"/>
        <family val="1"/>
        <charset val="186"/>
      </rPr>
      <t>AK</t>
    </r>
    <r>
      <rPr>
        <sz val="11"/>
        <color theme="1"/>
        <rFont val="Times New Roman"/>
        <family val="1"/>
        <charset val="186"/>
      </rPr>
      <t>)</t>
    </r>
  </si>
  <si>
    <r>
      <t>Sertifikuotos sėklos naudojimas (</t>
    </r>
    <r>
      <rPr>
        <b/>
        <sz val="11"/>
        <color theme="1"/>
        <rFont val="Times New Roman"/>
        <family val="1"/>
        <charset val="186"/>
      </rPr>
      <t>SN</t>
    </r>
    <r>
      <rPr>
        <sz val="11"/>
        <color theme="1"/>
        <rFont val="Times New Roman"/>
        <family val="1"/>
        <charset val="186"/>
      </rPr>
      <t>)</t>
    </r>
  </si>
  <si>
    <r>
      <t>Tarpiniai pasėliai (</t>
    </r>
    <r>
      <rPr>
        <b/>
        <sz val="11"/>
        <color theme="1"/>
        <rFont val="Times New Roman"/>
        <family val="1"/>
        <charset val="186"/>
      </rPr>
      <t>TP</t>
    </r>
    <r>
      <rPr>
        <sz val="11"/>
        <color theme="1"/>
        <rFont val="Times New Roman"/>
        <family val="1"/>
        <charset val="186"/>
      </rPr>
      <t>)</t>
    </r>
  </si>
  <si>
    <r>
      <t>Neariminės tausojamosios žemdirbystės technologijos (</t>
    </r>
    <r>
      <rPr>
        <b/>
        <sz val="11"/>
        <color theme="1"/>
        <rFont val="Times New Roman"/>
        <family val="1"/>
        <charset val="186"/>
      </rPr>
      <t>NT</t>
    </r>
    <r>
      <rPr>
        <sz val="11"/>
        <color theme="1"/>
        <rFont val="Times New Roman"/>
        <family val="1"/>
        <charset val="186"/>
      </rPr>
      <t>)</t>
    </r>
  </si>
  <si>
    <r>
      <rPr>
        <sz val="11"/>
        <color theme="1"/>
        <rFont val="Times New Roman"/>
        <family val="1"/>
        <charset val="186"/>
      </rPr>
      <t>Žaliasis pūdymas GAAB 8</t>
    </r>
    <r>
      <rPr>
        <b/>
        <sz val="11"/>
        <color theme="1"/>
        <rFont val="Times New Roman"/>
        <family val="1"/>
        <charset val="186"/>
      </rPr>
      <t xml:space="preserve"> (PD)</t>
    </r>
  </si>
  <si>
    <r>
      <rPr>
        <b/>
        <sz val="11"/>
        <color theme="1"/>
        <rFont val="Times New Roman"/>
        <family val="1"/>
        <charset val="186"/>
      </rPr>
      <t>EKP</t>
    </r>
    <r>
      <rPr>
        <sz val="11"/>
        <color theme="1"/>
        <rFont val="Times New Roman"/>
        <family val="1"/>
        <charset val="186"/>
      </rPr>
      <t xml:space="preserve"> - Eroduotos žemės keitimas pievomis</t>
    </r>
  </si>
  <si>
    <r>
      <t>DKP -</t>
    </r>
    <r>
      <rPr>
        <sz val="11"/>
        <color theme="1"/>
        <rFont val="Times New Roman"/>
        <family val="1"/>
        <charset val="186"/>
      </rPr>
      <t xml:space="preserve"> Ariamųjų durpžemių keitimas pievomis</t>
    </r>
  </si>
  <si>
    <r>
      <rPr>
        <b/>
        <sz val="11"/>
        <color theme="1"/>
        <rFont val="Times New Roman"/>
        <family val="1"/>
        <charset val="186"/>
      </rPr>
      <t>DGJ</t>
    </r>
    <r>
      <rPr>
        <sz val="11"/>
        <color theme="1"/>
        <rFont val="Times New Roman"/>
        <family val="1"/>
        <charset val="186"/>
      </rPr>
      <t xml:space="preserve"> - Daugiamečių žolių juostos</t>
    </r>
  </si>
  <si>
    <r>
      <t xml:space="preserve">MAJ - </t>
    </r>
    <r>
      <rPr>
        <sz val="11"/>
        <color theme="1"/>
        <rFont val="Times New Roman"/>
        <family val="1"/>
        <charset val="186"/>
      </rPr>
      <t>Trumpaamžių medingųjų augalų juostos</t>
    </r>
  </si>
  <si>
    <t>nedeklaruojamas bendras minimalus 1 ha plotas veikloje 'Augalų kaita'</t>
  </si>
  <si>
    <t>nedeklaruojamas bendras minimalus 1 ha plotas veikloje 'Neariminės tausojamosios žemdirbystės technologijos'</t>
  </si>
  <si>
    <t>nedeklaruojamas bendras minimalus 1 ha plotas veikloje 'Tarpiniai pasėliai'</t>
  </si>
  <si>
    <t>nedeklaruojamas bendras minimalus 0,5 ha plotas veikloje 'Sertifikuotos sėklos naudojimas'</t>
  </si>
  <si>
    <t>pilkuose stulpeliuose nurodomi deklaracijos duomenys (pasirenkamas pasėlis, nurodomas plotas, dalyvavimas gamybinėse veiklose) ar žaliojo pūdymo užskaita, dalyvaujant negamybinėse veiklose nurodomas atitinkamas pasėlio kodas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</si>
</sst>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4"/>
      <color rgb="FF000000"/>
      <name val="Times New Roman"/>
      <family val="1"/>
      <charset val="186"/>
    </font>
    <font>
      <sz val="10"/>
      <color rgb="FF000000"/>
      <name val="Times New Roman"/>
      <family val="1"/>
      <charset val="186"/>
    </font>
    <font>
      <b/>
      <sz val="11"/>
      <color theme="1"/>
      <name val="Calibri"/>
      <family val="2"/>
      <charset val="186"/>
      <scheme val="minor"/>
    </font>
    <font>
      <b/>
      <sz val="12"/>
      <color theme="1"/>
      <name val="Times New Roman"/>
      <family val="1"/>
      <charset val="186"/>
    </font>
    <font>
      <b/>
      <sz val="8"/>
      <color theme="1"/>
      <name val="Arial Narrow"/>
      <family val="2"/>
      <charset val="186"/>
    </font>
    <font>
      <sz val="8"/>
      <color theme="1"/>
      <name val="Arial Narrow"/>
      <family val="2"/>
      <charset val="186"/>
    </font>
    <font>
      <sz val="8"/>
      <color rgb="FFFF0000"/>
      <name val="Arial Narrow"/>
      <family val="2"/>
      <charset val="186"/>
    </font>
    <font>
      <b/>
      <sz val="11"/>
      <color theme="1"/>
      <name val="Times New Roman"/>
      <family val="1"/>
      <charset val="186"/>
    </font>
    <font>
      <b/>
      <vertAlign val="superscript"/>
      <sz val="11"/>
      <color theme="1"/>
      <name val="Times New Roman"/>
      <family val="1"/>
      <charset val="186"/>
    </font>
    <font>
      <sz val="11"/>
      <color theme="1"/>
      <name val="Times New Roman"/>
      <family val="1"/>
      <charset val="186"/>
    </font>
    <font>
      <b/>
      <sz val="11"/>
      <color rgb="FFFF0000"/>
      <name val="Calibri"/>
      <family val="2"/>
      <charset val="186"/>
      <scheme val="minor"/>
    </font>
    <font>
      <sz val="11"/>
      <color rgb="FF000000"/>
      <name val="Times New Roman"/>
      <family val="1"/>
      <charset val="186"/>
    </font>
    <font>
      <b/>
      <sz val="11"/>
      <color rgb="FF000000"/>
      <name val="Times New Roman"/>
      <family val="1"/>
      <charset val="186"/>
    </font>
    <font>
      <b/>
      <u/>
      <sz val="11"/>
      <color rgb="FF000000"/>
      <name val="Times New Roman"/>
      <family val="1"/>
      <charset val="186"/>
    </font>
    <font>
      <u/>
      <sz val="11"/>
      <color rgb="FF000000"/>
      <name val="Times New Roman"/>
      <family val="1"/>
      <charset val="186"/>
    </font>
    <font>
      <sz val="11"/>
      <color theme="0"/>
      <name val="Calibri"/>
      <family val="2"/>
      <charset val="186"/>
      <scheme val="minor"/>
    </font>
    <font>
      <sz val="11"/>
      <color rgb="FFFF0000"/>
      <name val="Times New Roman"/>
      <family val="1"/>
      <charset val="186"/>
    </font>
    <font>
      <sz val="11"/>
      <color theme="0"/>
      <name val="Times New Roman"/>
      <family val="1"/>
      <charset val="186"/>
    </font>
    <font>
      <sz val="11"/>
      <color theme="4" tint="-0.499984740745262"/>
      <name val="Calibri"/>
      <family val="2"/>
      <charset val="186"/>
      <scheme val="minor"/>
    </font>
  </fonts>
  <fills count="8">
    <fill>
      <patternFill patternType="none"/>
    </fill>
    <fill>
      <patternFill patternType="gray125"/>
    </fill>
    <fill>
      <patternFill patternType="solid">
        <fgColor rgb="FFB9F1CA"/>
        <bgColor indexed="64"/>
      </patternFill>
    </fill>
    <fill>
      <patternFill patternType="solid">
        <fgColor rgb="FFFFFF00"/>
        <bgColor indexed="64"/>
      </patternFill>
    </fill>
    <fill>
      <patternFill patternType="solid">
        <fgColor rgb="FFF0FAF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05">
    <xf numFmtId="0" fontId="0" fillId="0" borderId="0" xfId="0"/>
    <xf numFmtId="0" fontId="5" fillId="0" borderId="18" xfId="0" applyFont="1" applyBorder="1" applyAlignment="1">
      <alignment horizontal="center" vertical="center"/>
    </xf>
    <xf numFmtId="0" fontId="6" fillId="0" borderId="18" xfId="0" applyFont="1" applyBorder="1"/>
    <xf numFmtId="0" fontId="7" fillId="0" borderId="18" xfId="0" applyFont="1" applyBorder="1"/>
    <xf numFmtId="0" fontId="6" fillId="0" borderId="19" xfId="0" applyFont="1" applyBorder="1"/>
    <xf numFmtId="0" fontId="6" fillId="0" borderId="20" xfId="0" applyFont="1" applyBorder="1"/>
    <xf numFmtId="0" fontId="6" fillId="0" borderId="21" xfId="0" applyFont="1" applyBorder="1"/>
    <xf numFmtId="0" fontId="6" fillId="0" borderId="22" xfId="0" applyFont="1" applyBorder="1"/>
    <xf numFmtId="0" fontId="7" fillId="3" borderId="18" xfId="0" applyFont="1" applyFill="1" applyBorder="1"/>
    <xf numFmtId="0" fontId="3" fillId="0" borderId="0" xfId="0" applyFont="1" applyAlignment="1">
      <alignment horizontal="left" vertical="top" wrapText="1"/>
    </xf>
    <xf numFmtId="0" fontId="2" fillId="0" borderId="0" xfId="0" applyFont="1"/>
    <xf numFmtId="0" fontId="5" fillId="0" borderId="23"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top" wrapText="1"/>
    </xf>
    <xf numFmtId="0" fontId="10" fillId="0" borderId="0" xfId="0" applyFont="1"/>
    <xf numFmtId="0" fontId="10" fillId="0" borderId="1" xfId="0" applyFont="1" applyBorder="1"/>
    <xf numFmtId="0" fontId="8" fillId="0" borderId="0" xfId="0" applyFont="1"/>
    <xf numFmtId="0" fontId="8" fillId="0" borderId="15" xfId="0" applyFont="1" applyBorder="1"/>
    <xf numFmtId="0" fontId="10" fillId="0" borderId="0" xfId="0" applyFont="1" applyAlignment="1">
      <alignment horizontal="right"/>
    </xf>
    <xf numFmtId="0" fontId="8" fillId="2" borderId="24" xfId="0" applyFont="1" applyFill="1" applyBorder="1" applyAlignment="1">
      <alignment horizontal="left" vertical="top" wrapText="1"/>
    </xf>
    <xf numFmtId="0" fontId="8" fillId="2" borderId="0" xfId="0" applyFont="1" applyFill="1"/>
    <xf numFmtId="0" fontId="8" fillId="0" borderId="16" xfId="0" applyFont="1" applyBorder="1"/>
    <xf numFmtId="0" fontId="10" fillId="0" borderId="8" xfId="0" applyFont="1" applyBorder="1"/>
    <xf numFmtId="0" fontId="8" fillId="0" borderId="17" xfId="0" applyFont="1" applyBorder="1"/>
    <xf numFmtId="0" fontId="8" fillId="0" borderId="14" xfId="0" applyFont="1" applyBorder="1"/>
    <xf numFmtId="0" fontId="10" fillId="4" borderId="25" xfId="0" applyFont="1" applyFill="1" applyBorder="1" applyAlignment="1">
      <alignment horizontal="left"/>
    </xf>
    <xf numFmtId="0" fontId="10" fillId="4" borderId="15" xfId="0" applyFont="1" applyFill="1" applyBorder="1" applyAlignment="1">
      <alignment horizontal="left"/>
    </xf>
    <xf numFmtId="0" fontId="10" fillId="5" borderId="8" xfId="0" applyFont="1" applyFill="1" applyBorder="1"/>
    <xf numFmtId="0" fontId="10" fillId="5" borderId="1" xfId="0" applyFont="1" applyFill="1" applyBorder="1"/>
    <xf numFmtId="0" fontId="10" fillId="5" borderId="29" xfId="0" applyFont="1" applyFill="1" applyBorder="1"/>
    <xf numFmtId="0" fontId="10" fillId="5" borderId="27" xfId="0" applyFont="1" applyFill="1" applyBorder="1"/>
    <xf numFmtId="0" fontId="10" fillId="4" borderId="7" xfId="0" applyFont="1" applyFill="1" applyBorder="1"/>
    <xf numFmtId="0" fontId="10" fillId="4" borderId="10" xfId="0" applyFont="1" applyFill="1" applyBorder="1"/>
    <xf numFmtId="0" fontId="10" fillId="4" borderId="28" xfId="0" applyFont="1" applyFill="1" applyBorder="1"/>
    <xf numFmtId="0" fontId="10" fillId="4" borderId="8" xfId="0" applyFont="1" applyFill="1" applyBorder="1"/>
    <xf numFmtId="0" fontId="10" fillId="4" borderId="9" xfId="0" applyFont="1" applyFill="1" applyBorder="1"/>
    <xf numFmtId="0" fontId="10" fillId="4" borderId="1" xfId="0" applyFont="1" applyFill="1" applyBorder="1"/>
    <xf numFmtId="0" fontId="10" fillId="4" borderId="3" xfId="0" applyFont="1" applyFill="1" applyBorder="1"/>
    <xf numFmtId="0" fontId="10" fillId="4" borderId="29" xfId="0" applyFont="1" applyFill="1" applyBorder="1"/>
    <xf numFmtId="0" fontId="10" fillId="4" borderId="30" xfId="0" applyFont="1" applyFill="1" applyBorder="1"/>
    <xf numFmtId="0" fontId="10" fillId="4" borderId="26" xfId="0" applyFont="1" applyFill="1" applyBorder="1"/>
    <xf numFmtId="0" fontId="10" fillId="4" borderId="27" xfId="0" applyFont="1" applyFill="1" applyBorder="1"/>
    <xf numFmtId="0" fontId="8" fillId="5" borderId="27" xfId="0" applyFont="1" applyFill="1" applyBorder="1"/>
    <xf numFmtId="0" fontId="8" fillId="5" borderId="1" xfId="0" applyFont="1" applyFill="1" applyBorder="1"/>
    <xf numFmtId="0" fontId="8" fillId="5" borderId="29" xfId="0" applyFont="1" applyFill="1" applyBorder="1"/>
    <xf numFmtId="0" fontId="11" fillId="0" borderId="0" xfId="0" applyFont="1"/>
    <xf numFmtId="0" fontId="1" fillId="0" borderId="0" xfId="0" applyFont="1"/>
    <xf numFmtId="0" fontId="10" fillId="0" borderId="0" xfId="0" applyFont="1" applyAlignment="1">
      <alignment wrapText="1"/>
    </xf>
    <xf numFmtId="0" fontId="10" fillId="0" borderId="11" xfId="0" applyFont="1" applyBorder="1"/>
    <xf numFmtId="0" fontId="10" fillId="0" borderId="15" xfId="0" applyFont="1" applyBorder="1"/>
    <xf numFmtId="0" fontId="10" fillId="6" borderId="0" xfId="0" applyFont="1" applyFill="1"/>
    <xf numFmtId="0" fontId="10" fillId="0" borderId="0" xfId="0" quotePrefix="1" applyFont="1"/>
    <xf numFmtId="0" fontId="6" fillId="0" borderId="0" xfId="0" applyFont="1"/>
    <xf numFmtId="0" fontId="6" fillId="0" borderId="1" xfId="0" applyFont="1" applyBorder="1"/>
    <xf numFmtId="0" fontId="0" fillId="5" borderId="0" xfId="0" applyFill="1"/>
    <xf numFmtId="0" fontId="7" fillId="0" borderId="0" xfId="0" applyFont="1"/>
    <xf numFmtId="0" fontId="7" fillId="3" borderId="0" xfId="0" applyFont="1" applyFill="1"/>
    <xf numFmtId="0" fontId="8" fillId="2" borderId="0" xfId="0" applyFont="1" applyFill="1" applyAlignment="1">
      <alignment horizontal="left" vertical="top" wrapText="1"/>
    </xf>
    <xf numFmtId="0" fontId="10" fillId="4" borderId="0" xfId="0" applyFont="1" applyFill="1"/>
    <xf numFmtId="0" fontId="0" fillId="0" borderId="16" xfId="0" applyBorder="1"/>
    <xf numFmtId="0" fontId="8" fillId="2" borderId="16" xfId="0" applyFont="1" applyFill="1" applyBorder="1" applyAlignment="1">
      <alignment horizontal="left" vertical="top" wrapText="1"/>
    </xf>
    <xf numFmtId="0" fontId="10" fillId="0" borderId="0" xfId="0" applyFont="1" applyAlignment="1">
      <alignment horizontal="left"/>
    </xf>
    <xf numFmtId="0" fontId="18" fillId="0" borderId="0" xfId="0" applyFont="1"/>
    <xf numFmtId="0" fontId="17" fillId="0" borderId="0" xfId="0" applyFont="1"/>
    <xf numFmtId="0" fontId="16" fillId="0" borderId="0" xfId="0" applyFont="1"/>
    <xf numFmtId="0" fontId="8" fillId="0" borderId="0" xfId="0" quotePrefix="1" applyFont="1"/>
    <xf numFmtId="0" fontId="10" fillId="2" borderId="16" xfId="0" applyFont="1" applyFill="1" applyBorder="1" applyAlignment="1">
      <alignment horizontal="center" vertical="top" wrapText="1"/>
    </xf>
    <xf numFmtId="0" fontId="8" fillId="2" borderId="4" xfId="0" applyFont="1" applyFill="1" applyBorder="1"/>
    <xf numFmtId="0" fontId="8" fillId="2" borderId="2" xfId="0" applyFont="1" applyFill="1" applyBorder="1"/>
    <xf numFmtId="0" fontId="10" fillId="2" borderId="2" xfId="0" applyFont="1" applyFill="1" applyBorder="1"/>
    <xf numFmtId="0" fontId="19" fillId="0" borderId="0" xfId="0" applyFont="1"/>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0" borderId="0" xfId="0" applyFont="1" applyAlignment="1">
      <alignment horizontal="right"/>
    </xf>
    <xf numFmtId="0" fontId="8" fillId="0" borderId="4" xfId="0" applyFont="1" applyBorder="1" applyAlignment="1">
      <alignment horizontal="center" vertical="center" textRotation="90"/>
    </xf>
    <xf numFmtId="0" fontId="8" fillId="0" borderId="25" xfId="0" applyFont="1" applyBorder="1" applyAlignment="1">
      <alignment horizontal="center" vertical="center" textRotation="90"/>
    </xf>
    <xf numFmtId="0" fontId="8" fillId="0" borderId="5" xfId="0" applyFont="1" applyBorder="1" applyAlignment="1">
      <alignment horizontal="center" vertical="center" textRotation="90"/>
    </xf>
    <xf numFmtId="0" fontId="10" fillId="4" borderId="4" xfId="0" applyFont="1" applyFill="1" applyBorder="1" applyAlignment="1">
      <alignment horizontal="left"/>
    </xf>
    <xf numFmtId="0" fontId="10" fillId="4" borderId="11" xfId="0" applyFont="1" applyFill="1" applyBorder="1" applyAlignment="1">
      <alignment horizontal="left"/>
    </xf>
    <xf numFmtId="0" fontId="10" fillId="4" borderId="25" xfId="0" applyFont="1" applyFill="1" applyBorder="1" applyAlignment="1">
      <alignment horizontal="left"/>
    </xf>
    <xf numFmtId="0" fontId="10" fillId="4" borderId="15" xfId="0" applyFont="1" applyFill="1" applyBorder="1" applyAlignment="1">
      <alignment horizontal="left"/>
    </xf>
    <xf numFmtId="0" fontId="8" fillId="2" borderId="12" xfId="0" applyFont="1" applyFill="1" applyBorder="1" applyAlignment="1">
      <alignment horizontal="left"/>
    </xf>
    <xf numFmtId="0" fontId="8" fillId="2" borderId="13" xfId="0" applyFont="1" applyFill="1" applyBorder="1" applyAlignment="1">
      <alignment horizontal="left"/>
    </xf>
    <xf numFmtId="0" fontId="8" fillId="0" borderId="15" xfId="0" applyFont="1" applyBorder="1" applyAlignment="1">
      <alignment horizontal="right"/>
    </xf>
    <xf numFmtId="0" fontId="10" fillId="0" borderId="0" xfId="0" applyFont="1" applyAlignment="1">
      <alignment horizontal="center" vertical="top" wrapText="1"/>
    </xf>
    <xf numFmtId="0" fontId="0" fillId="0" borderId="2" xfId="0" applyBorder="1" applyAlignment="1">
      <alignment horizontal="center"/>
    </xf>
    <xf numFmtId="0" fontId="0" fillId="0" borderId="0" xfId="0" applyAlignment="1">
      <alignment horizontal="center"/>
    </xf>
    <xf numFmtId="0" fontId="8" fillId="2" borderId="16" xfId="0" applyFont="1" applyFill="1" applyBorder="1" applyAlignment="1">
      <alignment horizontal="center" vertical="top" wrapText="1"/>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1" xfId="0" applyFont="1" applyFill="1" applyBorder="1" applyAlignment="1">
      <alignment horizontal="left"/>
    </xf>
    <xf numFmtId="0" fontId="8" fillId="2" borderId="16" xfId="0" applyFont="1" applyFill="1" applyBorder="1" applyAlignment="1">
      <alignment horizontal="left" vertical="top" wrapText="1"/>
    </xf>
    <xf numFmtId="0" fontId="3" fillId="7" borderId="16" xfId="0" applyFont="1" applyFill="1" applyBorder="1" applyAlignment="1">
      <alignment horizontal="center"/>
    </xf>
    <xf numFmtId="0" fontId="4" fillId="4" borderId="4"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31" xfId="0" applyFont="1" applyFill="1" applyBorder="1" applyAlignment="1">
      <alignment horizontal="left" vertical="top" wrapText="1"/>
    </xf>
    <xf numFmtId="0" fontId="12" fillId="0" borderId="0" xfId="0" quotePrefix="1" applyFont="1" applyAlignment="1">
      <alignment horizontal="left" vertical="center" wrapText="1"/>
    </xf>
    <xf numFmtId="0" fontId="12" fillId="0" borderId="0" xfId="0" applyFont="1" applyAlignment="1">
      <alignment horizontal="left" vertical="center" wrapText="1"/>
    </xf>
  </cellXfs>
  <cellStyles count="1">
    <cellStyle name="Įprastas" xfId="0" builtinId="0"/>
  </cellStyles>
  <dxfs count="24">
    <dxf>
      <font>
        <color rgb="FFFF0000"/>
      </font>
    </dxf>
    <dxf>
      <font>
        <color rgb="FFFF0000"/>
      </font>
    </dxf>
    <dxf>
      <font>
        <color rgb="FFFF0000"/>
      </font>
    </dxf>
    <dxf>
      <font>
        <color rgb="FFFF0000"/>
      </font>
    </dxf>
    <dxf>
      <font>
        <color rgb="FFFF0000"/>
      </font>
    </dxf>
    <dxf>
      <font>
        <color rgb="FF00B050"/>
      </font>
    </dxf>
    <dxf>
      <font>
        <color rgb="FF00B050"/>
      </font>
    </dxf>
    <dxf>
      <font>
        <color rgb="FF00B050"/>
      </font>
    </dxf>
    <dxf>
      <font>
        <color rgb="FFFF0000"/>
      </font>
    </dxf>
    <dxf>
      <font>
        <color rgb="FF00CC5C"/>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CC5C"/>
      </font>
    </dxf>
    <dxf>
      <font>
        <color rgb="FF00CC5C"/>
      </font>
    </dxf>
  </dxfs>
  <tableStyles count="0" defaultTableStyle="TableStyleMedium9" defaultPivotStyle="PivotStyleLight16"/>
  <colors>
    <mruColors>
      <color rgb="FF99FFCC"/>
      <color rgb="FFD7FDE5"/>
      <color rgb="FF66FFCC"/>
      <color rgb="FF00FFCC"/>
      <color rgb="FFB9F1CA"/>
      <color rgb="FF00CC5C"/>
      <color rgb="FF00EE77"/>
      <color rgb="FFF0FAF3"/>
      <color rgb="FFF8FCE0"/>
      <color rgb="FFF1F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arolina Kučinskaitė" id="{99203B3E-DC64-4D70-9FB1-A498337D794A}" userId="S::karolina.kucinskaite@nma.lt::97c6246c-ebe7-4815-b582-b8d91d3fcf13"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 dT="2023-03-23T07:37:04.05" personId="{99203B3E-DC64-4D70-9FB1-A498337D794A}" id="{D505C985-A80B-4E74-97A4-E48C6F3BDE2B}">
    <text>pasirinkit/suvesti pasėlio kodą</text>
  </threadedComment>
  <threadedComment ref="E7" dT="2023-03-23T07:36:44.96" personId="{99203B3E-DC64-4D70-9FB1-A498337D794A}" id="{3E853040-615A-4A6A-A13F-5260F416ECD9}">
    <text>nurodyti/įvesti deklatuotą plotą</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A8C52-5749-45E4-B9D1-E643C5FA1C19}">
  <dimension ref="A1:X195"/>
  <sheetViews>
    <sheetView workbookViewId="0">
      <selection activeCell="D12" sqref="D12"/>
    </sheetView>
  </sheetViews>
  <sheetFormatPr defaultRowHeight="15" x14ac:dyDescent="0.25"/>
  <cols>
    <col min="1" max="1" width="4.7109375" bestFit="1" customWidth="1"/>
    <col min="2" max="2" width="35.5703125" bestFit="1" customWidth="1"/>
    <col min="3" max="3" width="7.140625" bestFit="1" customWidth="1"/>
    <col min="4" max="5" width="3.7109375" bestFit="1" customWidth="1"/>
    <col min="6" max="6" width="7.5703125" bestFit="1" customWidth="1"/>
    <col min="10" max="10" width="8.28515625" customWidth="1"/>
    <col min="23" max="23" width="8.85546875"/>
  </cols>
  <sheetData>
    <row r="1" spans="1:24" x14ac:dyDescent="0.25">
      <c r="A1" s="1" t="s">
        <v>31</v>
      </c>
      <c r="B1" s="1" t="s">
        <v>323</v>
      </c>
      <c r="C1" s="1" t="s">
        <v>336</v>
      </c>
      <c r="D1" s="1" t="s">
        <v>337</v>
      </c>
      <c r="E1" s="1" t="s">
        <v>338</v>
      </c>
      <c r="F1" s="1" t="s">
        <v>339</v>
      </c>
      <c r="H1" s="11" t="s">
        <v>434</v>
      </c>
      <c r="I1" s="11" t="s">
        <v>436</v>
      </c>
      <c r="J1" s="12" t="s">
        <v>435</v>
      </c>
      <c r="O1" t="s">
        <v>423</v>
      </c>
      <c r="P1" t="s">
        <v>247</v>
      </c>
      <c r="Q1" t="s">
        <v>66</v>
      </c>
      <c r="R1" t="s">
        <v>413</v>
      </c>
      <c r="T1" s="10" t="s">
        <v>315</v>
      </c>
      <c r="U1" s="10" t="s">
        <v>414</v>
      </c>
    </row>
    <row r="2" spans="1:24" x14ac:dyDescent="0.25">
      <c r="A2" s="2" t="s">
        <v>170</v>
      </c>
      <c r="B2" s="2" t="s">
        <v>171</v>
      </c>
      <c r="C2" s="2" t="s">
        <v>340</v>
      </c>
      <c r="D2" s="2" t="s">
        <v>340</v>
      </c>
      <c r="E2" s="2" t="s">
        <v>340</v>
      </c>
      <c r="F2" s="2" t="s">
        <v>341</v>
      </c>
      <c r="G2" t="s">
        <v>400</v>
      </c>
      <c r="H2">
        <f>+SUMIFS(Skaičiuoklė!$E$7:$E$22,Skaičiuoklė!$C$7:$C$22,Sheet1!#REF!,Skaičiuoklė!$J$7:$J$22,"AK")</f>
        <v>0</v>
      </c>
      <c r="I2" t="s">
        <v>431</v>
      </c>
      <c r="J2">
        <f t="shared" ref="J2:J33" si="0">+IF(I2="AK",H2,0)</f>
        <v>0</v>
      </c>
      <c r="K2">
        <v>0</v>
      </c>
      <c r="L2">
        <v>0</v>
      </c>
      <c r="M2" t="s">
        <v>431</v>
      </c>
      <c r="N2">
        <v>0</v>
      </c>
      <c r="Q2" t="s">
        <v>67</v>
      </c>
      <c r="R2" t="s">
        <v>413</v>
      </c>
      <c r="T2" t="s">
        <v>369</v>
      </c>
      <c r="U2" s="10" t="s">
        <v>414</v>
      </c>
      <c r="W2" t="s">
        <v>53</v>
      </c>
      <c r="X2" t="s">
        <v>479</v>
      </c>
    </row>
    <row r="3" spans="1:24" x14ac:dyDescent="0.25">
      <c r="A3" s="2" t="s">
        <v>342</v>
      </c>
      <c r="B3" s="3" t="s">
        <v>343</v>
      </c>
      <c r="C3" s="2" t="s">
        <v>340</v>
      </c>
      <c r="D3" s="2" t="s">
        <v>340</v>
      </c>
      <c r="E3" s="2" t="s">
        <v>340</v>
      </c>
      <c r="F3" s="2" t="s">
        <v>340</v>
      </c>
      <c r="G3" t="s">
        <v>401</v>
      </c>
      <c r="H3">
        <f>+SUMIFS(Skaičiuoklė!$E$7:$E$22,Skaičiuoklė!$C$7:$C$22,Sheet1!#REF!,Skaičiuoklė!$J$7:$J$22,"AK")</f>
        <v>0</v>
      </c>
      <c r="I3">
        <v>0</v>
      </c>
      <c r="J3">
        <f t="shared" si="0"/>
        <v>0</v>
      </c>
      <c r="K3">
        <v>0</v>
      </c>
      <c r="L3">
        <v>0</v>
      </c>
      <c r="M3">
        <v>0</v>
      </c>
      <c r="N3">
        <v>0</v>
      </c>
      <c r="Q3" t="s">
        <v>14</v>
      </c>
      <c r="R3" t="s">
        <v>413</v>
      </c>
      <c r="T3" t="s">
        <v>371</v>
      </c>
      <c r="U3" s="10" t="s">
        <v>414</v>
      </c>
      <c r="W3" t="s">
        <v>353</v>
      </c>
      <c r="X3" t="s">
        <v>479</v>
      </c>
    </row>
    <row r="4" spans="1:24" x14ac:dyDescent="0.25">
      <c r="A4" s="2" t="s">
        <v>207</v>
      </c>
      <c r="B4" s="2" t="s">
        <v>208</v>
      </c>
      <c r="C4" s="2" t="s">
        <v>340</v>
      </c>
      <c r="D4" s="2" t="s">
        <v>340</v>
      </c>
      <c r="E4" s="2" t="s">
        <v>340</v>
      </c>
      <c r="F4" s="2" t="s">
        <v>341</v>
      </c>
      <c r="G4" t="s">
        <v>400</v>
      </c>
      <c r="H4">
        <f>+SUMIFS(Skaičiuoklė!$E$7:$E$22,Skaičiuoklė!$C$7:$C$22,Sheet1!#REF!,Skaičiuoklė!$J$7:$J$22,"AK")</f>
        <v>0</v>
      </c>
      <c r="I4" t="s">
        <v>431</v>
      </c>
      <c r="J4">
        <f t="shared" si="0"/>
        <v>0</v>
      </c>
      <c r="K4">
        <v>0</v>
      </c>
      <c r="L4">
        <v>0</v>
      </c>
      <c r="M4" t="s">
        <v>431</v>
      </c>
      <c r="N4">
        <v>0</v>
      </c>
      <c r="Q4" t="s">
        <v>15</v>
      </c>
      <c r="R4" t="s">
        <v>413</v>
      </c>
      <c r="T4" t="s">
        <v>83</v>
      </c>
      <c r="U4" s="10" t="s">
        <v>414</v>
      </c>
      <c r="W4" t="s">
        <v>355</v>
      </c>
      <c r="X4" t="s">
        <v>479</v>
      </c>
    </row>
    <row r="5" spans="1:24" x14ac:dyDescent="0.25">
      <c r="A5" s="2" t="s">
        <v>102</v>
      </c>
      <c r="B5" s="2" t="s">
        <v>167</v>
      </c>
      <c r="C5" s="2" t="s">
        <v>340</v>
      </c>
      <c r="D5" s="2" t="s">
        <v>340</v>
      </c>
      <c r="E5" s="2" t="s">
        <v>340</v>
      </c>
      <c r="F5" s="2" t="s">
        <v>341</v>
      </c>
      <c r="G5" t="s">
        <v>400</v>
      </c>
      <c r="H5">
        <f>+SUMIFS(Skaičiuoklė!$E$7:$E$22,Skaičiuoklė!$C$7:$C$22,Sheet1!#REF!,Skaičiuoklė!$J$7:$J$22,"AK")</f>
        <v>0</v>
      </c>
      <c r="I5">
        <v>0</v>
      </c>
      <c r="J5">
        <f t="shared" si="0"/>
        <v>0</v>
      </c>
      <c r="K5">
        <v>0</v>
      </c>
      <c r="L5">
        <v>0</v>
      </c>
      <c r="M5">
        <v>0</v>
      </c>
      <c r="N5">
        <v>0</v>
      </c>
      <c r="Q5" t="s">
        <v>363</v>
      </c>
      <c r="R5" t="s">
        <v>413</v>
      </c>
      <c r="T5" t="s">
        <v>373</v>
      </c>
      <c r="U5" s="10" t="s">
        <v>414</v>
      </c>
      <c r="W5" t="s">
        <v>55</v>
      </c>
      <c r="X5" t="s">
        <v>479</v>
      </c>
    </row>
    <row r="6" spans="1:24" x14ac:dyDescent="0.25">
      <c r="A6" s="2" t="s">
        <v>260</v>
      </c>
      <c r="B6" s="2" t="s">
        <v>261</v>
      </c>
      <c r="C6" s="2" t="s">
        <v>340</v>
      </c>
      <c r="D6" s="2" t="s">
        <v>341</v>
      </c>
      <c r="E6" s="2" t="s">
        <v>340</v>
      </c>
      <c r="F6" s="2" t="s">
        <v>341</v>
      </c>
      <c r="G6" t="s">
        <v>402</v>
      </c>
      <c r="H6">
        <f>+SUMIFS(Skaičiuoklė!$E$7:$E$22,Skaičiuoklė!$C$7:$C$22,Sheet1!#REF!,Skaičiuoklė!$J$7:$J$22,"AK")</f>
        <v>0</v>
      </c>
      <c r="I6" t="s">
        <v>431</v>
      </c>
      <c r="J6">
        <f t="shared" si="0"/>
        <v>0</v>
      </c>
      <c r="K6">
        <v>0</v>
      </c>
      <c r="L6" t="s">
        <v>432</v>
      </c>
      <c r="M6" t="s">
        <v>431</v>
      </c>
      <c r="N6" t="s">
        <v>433</v>
      </c>
      <c r="Q6" t="s">
        <v>365</v>
      </c>
      <c r="R6" t="s">
        <v>413</v>
      </c>
      <c r="T6" t="s">
        <v>84</v>
      </c>
      <c r="U6" s="10" t="s">
        <v>414</v>
      </c>
      <c r="W6" t="s">
        <v>56</v>
      </c>
      <c r="X6" t="s">
        <v>479</v>
      </c>
    </row>
    <row r="7" spans="1:24" x14ac:dyDescent="0.25">
      <c r="A7" s="2" t="s">
        <v>292</v>
      </c>
      <c r="B7" s="2" t="s">
        <v>293</v>
      </c>
      <c r="C7" s="2" t="s">
        <v>340</v>
      </c>
      <c r="D7" s="2" t="s">
        <v>340</v>
      </c>
      <c r="E7" s="2" t="s">
        <v>340</v>
      </c>
      <c r="F7" s="2" t="s">
        <v>340</v>
      </c>
      <c r="G7" t="s">
        <v>403</v>
      </c>
      <c r="H7">
        <f>+SUMIFS(Skaičiuoklė!$E$7:$E$22,Skaičiuoklė!$C$7:$C$22,Sheet1!#REF!,Skaičiuoklė!$J$7:$J$22,"AK")</f>
        <v>0</v>
      </c>
      <c r="I7">
        <v>0</v>
      </c>
      <c r="J7">
        <f t="shared" si="0"/>
        <v>0</v>
      </c>
      <c r="K7">
        <v>0</v>
      </c>
      <c r="L7">
        <v>0</v>
      </c>
      <c r="M7">
        <v>0</v>
      </c>
      <c r="N7">
        <v>0</v>
      </c>
      <c r="Q7" t="s">
        <v>53</v>
      </c>
      <c r="R7" t="s">
        <v>413</v>
      </c>
      <c r="T7" t="s">
        <v>416</v>
      </c>
      <c r="U7" s="10" t="s">
        <v>414</v>
      </c>
      <c r="W7" t="s">
        <v>357</v>
      </c>
      <c r="X7" t="s">
        <v>479</v>
      </c>
    </row>
    <row r="8" spans="1:24" x14ac:dyDescent="0.25">
      <c r="A8" s="2" t="s">
        <v>114</v>
      </c>
      <c r="B8" s="2" t="s">
        <v>333</v>
      </c>
      <c r="C8" s="2" t="s">
        <v>340</v>
      </c>
      <c r="D8" s="2" t="s">
        <v>340</v>
      </c>
      <c r="E8" s="2" t="s">
        <v>340</v>
      </c>
      <c r="F8" s="2" t="s">
        <v>341</v>
      </c>
      <c r="G8" t="s">
        <v>400</v>
      </c>
      <c r="H8">
        <f>+SUMIFS(Skaičiuoklė!$E$7:$E$22,Skaičiuoklė!$C$7:$C$22,Sheet1!#REF!,Skaičiuoklė!$J$7:$J$22,"AK")</f>
        <v>0</v>
      </c>
      <c r="I8" t="s">
        <v>431</v>
      </c>
      <c r="J8">
        <f t="shared" si="0"/>
        <v>0</v>
      </c>
      <c r="K8" t="s">
        <v>425</v>
      </c>
      <c r="L8">
        <v>0</v>
      </c>
      <c r="M8" t="s">
        <v>431</v>
      </c>
      <c r="N8" t="s">
        <v>433</v>
      </c>
      <c r="O8" t="s">
        <v>423</v>
      </c>
      <c r="Q8" t="s">
        <v>353</v>
      </c>
      <c r="R8" t="s">
        <v>413</v>
      </c>
      <c r="T8" t="s">
        <v>375</v>
      </c>
      <c r="U8" s="10" t="s">
        <v>414</v>
      </c>
      <c r="W8" t="s">
        <v>359</v>
      </c>
      <c r="X8" t="s">
        <v>479</v>
      </c>
    </row>
    <row r="9" spans="1:24" x14ac:dyDescent="0.25">
      <c r="A9" s="2" t="s">
        <v>120</v>
      </c>
      <c r="B9" s="2" t="s">
        <v>245</v>
      </c>
      <c r="C9" s="2" t="s">
        <v>340</v>
      </c>
      <c r="D9" s="2" t="s">
        <v>340</v>
      </c>
      <c r="E9" s="2" t="s">
        <v>340</v>
      </c>
      <c r="F9" s="2" t="s">
        <v>341</v>
      </c>
      <c r="G9" t="s">
        <v>400</v>
      </c>
      <c r="H9">
        <f>+SUMIFS(Skaičiuoklė!$E$7:$E$22,Skaičiuoklė!$C$7:$C$22,Sheet1!A2,Skaičiuoklė!$J$7:$J$22,"AK")</f>
        <v>0</v>
      </c>
      <c r="I9">
        <v>0</v>
      </c>
      <c r="J9">
        <f t="shared" si="0"/>
        <v>0</v>
      </c>
      <c r="K9" t="s">
        <v>426</v>
      </c>
      <c r="L9">
        <v>0</v>
      </c>
      <c r="M9">
        <v>0</v>
      </c>
      <c r="N9">
        <v>0</v>
      </c>
      <c r="O9" t="s">
        <v>423</v>
      </c>
      <c r="Q9" t="s">
        <v>355</v>
      </c>
      <c r="R9" t="s">
        <v>413</v>
      </c>
      <c r="T9" t="s">
        <v>376</v>
      </c>
      <c r="U9" s="10" t="s">
        <v>414</v>
      </c>
      <c r="W9" t="s">
        <v>57</v>
      </c>
      <c r="X9" t="s">
        <v>479</v>
      </c>
    </row>
    <row r="10" spans="1:24" x14ac:dyDescent="0.25">
      <c r="A10" s="2" t="s">
        <v>224</v>
      </c>
      <c r="B10" s="2" t="s">
        <v>225</v>
      </c>
      <c r="C10" s="2" t="s">
        <v>340</v>
      </c>
      <c r="D10" s="2" t="s">
        <v>340</v>
      </c>
      <c r="E10" s="2" t="s">
        <v>340</v>
      </c>
      <c r="F10" s="2" t="s">
        <v>341</v>
      </c>
      <c r="G10" t="s">
        <v>400</v>
      </c>
      <c r="H10">
        <f>+SUMIFS(Skaičiuoklė!$E$7:$E$22,Skaičiuoklė!$C$7:$C$22,Sheet1!A3,Skaičiuoklė!$J$7:$J$22,"AK")</f>
        <v>0</v>
      </c>
      <c r="I10">
        <v>0</v>
      </c>
      <c r="J10">
        <f t="shared" si="0"/>
        <v>0</v>
      </c>
      <c r="K10">
        <v>0</v>
      </c>
      <c r="L10">
        <v>0</v>
      </c>
      <c r="M10">
        <v>0</v>
      </c>
      <c r="N10">
        <v>0</v>
      </c>
      <c r="Q10" t="s">
        <v>55</v>
      </c>
      <c r="R10" t="s">
        <v>413</v>
      </c>
      <c r="T10" t="s">
        <v>85</v>
      </c>
      <c r="U10" s="10" t="s">
        <v>414</v>
      </c>
      <c r="W10" t="s">
        <v>58</v>
      </c>
      <c r="X10" t="s">
        <v>479</v>
      </c>
    </row>
    <row r="11" spans="1:24" x14ac:dyDescent="0.25">
      <c r="A11" s="2" t="s">
        <v>183</v>
      </c>
      <c r="B11" s="2" t="s">
        <v>184</v>
      </c>
      <c r="C11" s="2" t="s">
        <v>340</v>
      </c>
      <c r="D11" s="2" t="s">
        <v>340</v>
      </c>
      <c r="E11" s="2" t="s">
        <v>340</v>
      </c>
      <c r="F11" s="2" t="s">
        <v>341</v>
      </c>
      <c r="G11" t="s">
        <v>400</v>
      </c>
      <c r="H11">
        <f>+SUMIFS(Skaičiuoklė!$E$7:$E$22,Skaičiuoklė!$C$7:$C$22,Sheet1!A4,Skaičiuoklė!$J$7:$J$22,"AK")</f>
        <v>0</v>
      </c>
      <c r="I11" t="s">
        <v>431</v>
      </c>
      <c r="J11">
        <f t="shared" si="0"/>
        <v>0</v>
      </c>
      <c r="K11">
        <v>0</v>
      </c>
      <c r="L11">
        <v>0</v>
      </c>
      <c r="M11" t="s">
        <v>431</v>
      </c>
      <c r="N11">
        <v>0</v>
      </c>
      <c r="Q11" t="s">
        <v>56</v>
      </c>
      <c r="R11" t="s">
        <v>413</v>
      </c>
      <c r="T11" t="s">
        <v>86</v>
      </c>
      <c r="U11" s="10" t="s">
        <v>414</v>
      </c>
      <c r="W11" t="s">
        <v>59</v>
      </c>
      <c r="X11" t="s">
        <v>479</v>
      </c>
    </row>
    <row r="12" spans="1:24" x14ac:dyDescent="0.25">
      <c r="A12" s="2" t="s">
        <v>78</v>
      </c>
      <c r="B12" s="2" t="s">
        <v>51</v>
      </c>
      <c r="C12" s="2" t="s">
        <v>340</v>
      </c>
      <c r="D12" s="2" t="s">
        <v>340</v>
      </c>
      <c r="E12" s="2" t="s">
        <v>340</v>
      </c>
      <c r="F12" s="2" t="s">
        <v>340</v>
      </c>
      <c r="G12" t="s">
        <v>403</v>
      </c>
      <c r="H12">
        <f>+SUMIFS(Skaičiuoklė!$E$7:$E$22,Skaičiuoklė!$C$7:$C$22,Sheet1!A5,Skaičiuoklė!$J$7:$J$22,"AK")</f>
        <v>0</v>
      </c>
      <c r="I12">
        <v>0</v>
      </c>
      <c r="J12">
        <f t="shared" si="0"/>
        <v>0</v>
      </c>
      <c r="K12">
        <v>0</v>
      </c>
      <c r="L12">
        <v>0</v>
      </c>
      <c r="M12">
        <v>0</v>
      </c>
      <c r="N12">
        <v>0</v>
      </c>
      <c r="Q12" t="s">
        <v>357</v>
      </c>
      <c r="R12" t="s">
        <v>413</v>
      </c>
      <c r="T12" t="s">
        <v>378</v>
      </c>
      <c r="U12" s="10" t="s">
        <v>414</v>
      </c>
      <c r="W12" t="s">
        <v>60</v>
      </c>
      <c r="X12" t="s">
        <v>479</v>
      </c>
    </row>
    <row r="13" spans="1:24" x14ac:dyDescent="0.25">
      <c r="A13" s="2" t="s">
        <v>266</v>
      </c>
      <c r="B13" s="2" t="s">
        <v>141</v>
      </c>
      <c r="C13" s="2" t="s">
        <v>340</v>
      </c>
      <c r="D13" s="2" t="s">
        <v>340</v>
      </c>
      <c r="E13" s="2" t="s">
        <v>340</v>
      </c>
      <c r="F13" s="2" t="s">
        <v>340</v>
      </c>
      <c r="G13" t="s">
        <v>403</v>
      </c>
      <c r="H13">
        <f>+SUMIFS(Skaičiuoklė!$E$7:$E$22,Skaičiuoklė!$C$7:$C$22,Sheet1!A6,Skaičiuoklė!$J$7:$J$22,"AK")</f>
        <v>0</v>
      </c>
      <c r="I13">
        <v>0</v>
      </c>
      <c r="J13">
        <f t="shared" si="0"/>
        <v>0</v>
      </c>
      <c r="K13">
        <v>0</v>
      </c>
      <c r="L13">
        <v>0</v>
      </c>
      <c r="M13">
        <v>0</v>
      </c>
      <c r="N13">
        <v>0</v>
      </c>
      <c r="Q13" t="s">
        <v>359</v>
      </c>
      <c r="R13" t="s">
        <v>413</v>
      </c>
      <c r="T13" t="s">
        <v>380</v>
      </c>
      <c r="U13" s="10" t="s">
        <v>414</v>
      </c>
      <c r="W13" t="s">
        <v>61</v>
      </c>
      <c r="X13" t="s">
        <v>479</v>
      </c>
    </row>
    <row r="14" spans="1:24" x14ac:dyDescent="0.25">
      <c r="A14" s="2" t="s">
        <v>89</v>
      </c>
      <c r="B14" s="52" t="s">
        <v>5</v>
      </c>
      <c r="C14" s="2" t="s">
        <v>340</v>
      </c>
      <c r="D14" s="2" t="s">
        <v>341</v>
      </c>
      <c r="E14" s="2" t="s">
        <v>340</v>
      </c>
      <c r="F14" s="2" t="s">
        <v>341</v>
      </c>
      <c r="G14" t="s">
        <v>400</v>
      </c>
      <c r="H14">
        <f>+SUMIFS(Skaičiuoklė!$E$7:$E$22,Skaičiuoklė!$C$7:$C$22,Sheet1!A7,Skaičiuoklė!$J$7:$J$22,"AK")</f>
        <v>0</v>
      </c>
      <c r="I14" t="s">
        <v>431</v>
      </c>
      <c r="J14">
        <f t="shared" si="0"/>
        <v>0</v>
      </c>
      <c r="K14" t="s">
        <v>427</v>
      </c>
      <c r="L14" t="s">
        <v>432</v>
      </c>
      <c r="M14" t="s">
        <v>431</v>
      </c>
      <c r="N14" t="s">
        <v>433</v>
      </c>
      <c r="O14" t="s">
        <v>423</v>
      </c>
      <c r="Q14" t="s">
        <v>57</v>
      </c>
      <c r="R14" t="s">
        <v>413</v>
      </c>
      <c r="T14" t="s">
        <v>66</v>
      </c>
      <c r="U14" s="10" t="s">
        <v>414</v>
      </c>
      <c r="W14" t="s">
        <v>62</v>
      </c>
      <c r="X14" t="s">
        <v>479</v>
      </c>
    </row>
    <row r="15" spans="1:24" x14ac:dyDescent="0.25">
      <c r="A15" s="3" t="s">
        <v>357</v>
      </c>
      <c r="B15" s="3" t="s">
        <v>358</v>
      </c>
      <c r="C15" s="3"/>
      <c r="D15" s="3"/>
      <c r="E15" s="3"/>
      <c r="F15" s="3" t="s">
        <v>341</v>
      </c>
      <c r="G15" t="s">
        <v>406</v>
      </c>
      <c r="H15">
        <f>+SUMIFS(Skaičiuoklė!$E$7:$E$22,Skaičiuoklė!$C$7:$C$22,Sheet1!A167,Skaičiuoklė!$J$7:$J$22,"AK")</f>
        <v>0</v>
      </c>
      <c r="I15" t="s">
        <v>431</v>
      </c>
      <c r="J15">
        <f t="shared" si="0"/>
        <v>0</v>
      </c>
      <c r="K15">
        <v>0</v>
      </c>
      <c r="L15">
        <v>0</v>
      </c>
      <c r="M15" t="s">
        <v>431</v>
      </c>
      <c r="N15" t="s">
        <v>433</v>
      </c>
      <c r="W15" t="s">
        <v>63</v>
      </c>
      <c r="X15" t="s">
        <v>479</v>
      </c>
    </row>
    <row r="16" spans="1:24" x14ac:dyDescent="0.25">
      <c r="A16" s="2" t="s">
        <v>77</v>
      </c>
      <c r="B16" s="2" t="s">
        <v>50</v>
      </c>
      <c r="C16" s="2" t="s">
        <v>340</v>
      </c>
      <c r="D16" s="2" t="s">
        <v>340</v>
      </c>
      <c r="E16" s="2" t="s">
        <v>340</v>
      </c>
      <c r="F16" s="2" t="s">
        <v>340</v>
      </c>
      <c r="G16" t="s">
        <v>403</v>
      </c>
      <c r="H16">
        <f>+SUMIFS(Skaičiuoklė!$E$7:$E$22,Skaičiuoklė!$C$7:$C$22,Sheet1!A8,Skaičiuoklė!$J$7:$J$22,"AK")</f>
        <v>0</v>
      </c>
      <c r="I16">
        <v>0</v>
      </c>
      <c r="J16">
        <f t="shared" si="0"/>
        <v>0</v>
      </c>
      <c r="K16">
        <v>0</v>
      </c>
      <c r="L16">
        <v>0</v>
      </c>
      <c r="M16">
        <v>0</v>
      </c>
      <c r="N16">
        <v>0</v>
      </c>
      <c r="Q16" t="s">
        <v>58</v>
      </c>
      <c r="R16" t="s">
        <v>413</v>
      </c>
      <c r="T16" t="s">
        <v>67</v>
      </c>
      <c r="U16" s="10" t="s">
        <v>414</v>
      </c>
      <c r="W16" t="s">
        <v>64</v>
      </c>
      <c r="X16" t="s">
        <v>479</v>
      </c>
    </row>
    <row r="17" spans="1:24" x14ac:dyDescent="0.25">
      <c r="A17" s="2" t="s">
        <v>221</v>
      </c>
      <c r="B17" s="2" t="s">
        <v>222</v>
      </c>
      <c r="C17" s="2" t="s">
        <v>340</v>
      </c>
      <c r="D17" s="2" t="s">
        <v>340</v>
      </c>
      <c r="E17" s="2" t="s">
        <v>340</v>
      </c>
      <c r="F17" s="2" t="s">
        <v>341</v>
      </c>
      <c r="G17" t="s">
        <v>400</v>
      </c>
      <c r="H17">
        <f>+SUMIFS(Skaičiuoklė!$E$7:$E$22,Skaičiuoklė!$C$7:$C$22,Sheet1!A9,Skaičiuoklė!$J$7:$J$22,"AK")</f>
        <v>0</v>
      </c>
      <c r="I17" t="s">
        <v>431</v>
      </c>
      <c r="J17">
        <f t="shared" si="0"/>
        <v>0</v>
      </c>
      <c r="K17">
        <v>0</v>
      </c>
      <c r="L17">
        <v>0</v>
      </c>
      <c r="M17" t="s">
        <v>431</v>
      </c>
      <c r="N17">
        <v>0</v>
      </c>
      <c r="Q17" t="s">
        <v>59</v>
      </c>
      <c r="R17" t="s">
        <v>413</v>
      </c>
      <c r="T17" t="s">
        <v>14</v>
      </c>
      <c r="U17" s="10" t="s">
        <v>414</v>
      </c>
      <c r="W17" t="s">
        <v>65</v>
      </c>
      <c r="X17" t="s">
        <v>479</v>
      </c>
    </row>
    <row r="18" spans="1:24" x14ac:dyDescent="0.25">
      <c r="A18" s="2" t="s">
        <v>303</v>
      </c>
      <c r="B18" s="2" t="s">
        <v>304</v>
      </c>
      <c r="C18" s="2" t="s">
        <v>340</v>
      </c>
      <c r="D18" s="2" t="s">
        <v>340</v>
      </c>
      <c r="E18" s="2" t="s">
        <v>340</v>
      </c>
      <c r="F18" s="2" t="s">
        <v>340</v>
      </c>
      <c r="G18" t="s">
        <v>403</v>
      </c>
      <c r="H18">
        <f>+SUMIFS(Skaičiuoklė!$E$7:$E$22,Skaičiuoklė!$C$7:$C$22,Sheet1!A10,Skaičiuoklė!$J$7:$J$22,"AK")</f>
        <v>0</v>
      </c>
      <c r="I18">
        <v>0</v>
      </c>
      <c r="J18">
        <f t="shared" si="0"/>
        <v>0</v>
      </c>
      <c r="K18">
        <v>0</v>
      </c>
      <c r="L18">
        <v>0</v>
      </c>
      <c r="M18">
        <v>0</v>
      </c>
      <c r="N18">
        <v>0</v>
      </c>
      <c r="Q18" t="s">
        <v>60</v>
      </c>
      <c r="R18" t="s">
        <v>413</v>
      </c>
      <c r="T18" t="s">
        <v>15</v>
      </c>
      <c r="U18" s="10" t="s">
        <v>414</v>
      </c>
      <c r="W18" t="s">
        <v>361</v>
      </c>
      <c r="X18" t="s">
        <v>479</v>
      </c>
    </row>
    <row r="19" spans="1:24" x14ac:dyDescent="0.25">
      <c r="A19" s="2" t="s">
        <v>61</v>
      </c>
      <c r="B19" s="2" t="s">
        <v>39</v>
      </c>
      <c r="C19" s="2" t="s">
        <v>340</v>
      </c>
      <c r="D19" s="2" t="s">
        <v>340</v>
      </c>
      <c r="E19" s="2" t="s">
        <v>340</v>
      </c>
      <c r="F19" s="2" t="s">
        <v>341</v>
      </c>
      <c r="G19" t="s">
        <v>402</v>
      </c>
      <c r="H19">
        <f>+SUMIFS(Skaičiuoklė!$E$7:$E$22,Skaičiuoklė!$C$7:$C$22,Sheet1!A11,Skaičiuoklė!$J$7:$J$22,"AK")</f>
        <v>0</v>
      </c>
      <c r="I19" t="s">
        <v>431</v>
      </c>
      <c r="J19">
        <f t="shared" si="0"/>
        <v>0</v>
      </c>
      <c r="K19">
        <v>0</v>
      </c>
      <c r="L19">
        <v>0</v>
      </c>
      <c r="M19" t="s">
        <v>431</v>
      </c>
      <c r="N19" t="s">
        <v>433</v>
      </c>
      <c r="Q19" t="s">
        <v>61</v>
      </c>
      <c r="R19" t="s">
        <v>413</v>
      </c>
      <c r="T19" t="s">
        <v>363</v>
      </c>
      <c r="U19" s="10" t="s">
        <v>414</v>
      </c>
      <c r="W19" t="s">
        <v>260</v>
      </c>
      <c r="X19" t="s">
        <v>479</v>
      </c>
    </row>
    <row r="20" spans="1:24" x14ac:dyDescent="0.25">
      <c r="A20" s="2" t="s">
        <v>240</v>
      </c>
      <c r="B20" s="2" t="s">
        <v>132</v>
      </c>
      <c r="C20" s="2" t="s">
        <v>340</v>
      </c>
      <c r="D20" s="2" t="s">
        <v>340</v>
      </c>
      <c r="E20" s="2" t="s">
        <v>340</v>
      </c>
      <c r="F20" s="2" t="s">
        <v>341</v>
      </c>
      <c r="G20" t="s">
        <v>400</v>
      </c>
      <c r="H20">
        <f>+SUMIFS(Skaičiuoklė!$E$7:$E$22,Skaičiuoklė!$C$7:$C$22,Sheet1!A12,Skaičiuoklė!$J$7:$J$22,"AK")</f>
        <v>0</v>
      </c>
      <c r="I20" t="s">
        <v>431</v>
      </c>
      <c r="J20">
        <f t="shared" si="0"/>
        <v>0</v>
      </c>
      <c r="K20" t="s">
        <v>425</v>
      </c>
      <c r="L20">
        <v>0</v>
      </c>
      <c r="M20" t="s">
        <v>431</v>
      </c>
      <c r="N20">
        <v>0</v>
      </c>
      <c r="O20" t="s">
        <v>423</v>
      </c>
      <c r="Q20" t="s">
        <v>62</v>
      </c>
      <c r="R20" t="s">
        <v>413</v>
      </c>
      <c r="T20" t="s">
        <v>365</v>
      </c>
      <c r="U20" s="10" t="s">
        <v>414</v>
      </c>
      <c r="W20" t="s">
        <v>121</v>
      </c>
      <c r="X20" t="s">
        <v>479</v>
      </c>
    </row>
    <row r="21" spans="1:24" x14ac:dyDescent="0.25">
      <c r="A21" s="2" t="s">
        <v>272</v>
      </c>
      <c r="B21" s="2" t="s">
        <v>273</v>
      </c>
      <c r="C21" s="2" t="s">
        <v>340</v>
      </c>
      <c r="D21" s="2" t="s">
        <v>340</v>
      </c>
      <c r="E21" s="2" t="s">
        <v>340</v>
      </c>
      <c r="F21" s="2" t="s">
        <v>340</v>
      </c>
      <c r="G21" t="s">
        <v>403</v>
      </c>
      <c r="H21">
        <f>+SUMIFS(Skaičiuoklė!$E$7:$E$22,Skaičiuoklė!$C$7:$C$22,Sheet1!A13,Skaičiuoklė!$J$7:$J$22,"AK")</f>
        <v>0</v>
      </c>
      <c r="I21">
        <v>0</v>
      </c>
      <c r="J21">
        <f t="shared" si="0"/>
        <v>0</v>
      </c>
      <c r="K21">
        <v>0</v>
      </c>
      <c r="L21">
        <v>0</v>
      </c>
      <c r="M21">
        <v>0</v>
      </c>
      <c r="N21">
        <v>0</v>
      </c>
      <c r="Q21" t="s">
        <v>63</v>
      </c>
      <c r="R21" t="s">
        <v>413</v>
      </c>
      <c r="W21" t="s">
        <v>259</v>
      </c>
      <c r="X21" t="s">
        <v>479</v>
      </c>
    </row>
    <row r="22" spans="1:24" x14ac:dyDescent="0.25">
      <c r="A22" s="2" t="s">
        <v>121</v>
      </c>
      <c r="B22" s="3" t="s">
        <v>344</v>
      </c>
      <c r="C22" s="2" t="s">
        <v>340</v>
      </c>
      <c r="D22" s="2" t="s">
        <v>341</v>
      </c>
      <c r="E22" s="2" t="s">
        <v>340</v>
      </c>
      <c r="F22" s="2" t="s">
        <v>341</v>
      </c>
      <c r="G22" t="s">
        <v>402</v>
      </c>
      <c r="H22">
        <f>+SUMIFS(Skaičiuoklė!$E$7:$E$22,Skaičiuoklė!$C$7:$C$22,Sheet1!A14,Skaičiuoklė!$J$7:$J$22,"AK")</f>
        <v>0</v>
      </c>
      <c r="I22" t="s">
        <v>431</v>
      </c>
      <c r="J22">
        <f t="shared" si="0"/>
        <v>0</v>
      </c>
      <c r="K22">
        <v>0</v>
      </c>
      <c r="L22" t="s">
        <v>432</v>
      </c>
      <c r="M22" t="s">
        <v>431</v>
      </c>
      <c r="N22" t="s">
        <v>433</v>
      </c>
      <c r="Q22" t="s">
        <v>64</v>
      </c>
      <c r="R22" t="s">
        <v>413</v>
      </c>
    </row>
    <row r="23" spans="1:24" x14ac:dyDescent="0.25">
      <c r="A23" s="2" t="s">
        <v>160</v>
      </c>
      <c r="B23" s="2" t="s">
        <v>161</v>
      </c>
      <c r="C23" s="2" t="s">
        <v>340</v>
      </c>
      <c r="D23" s="2" t="s">
        <v>340</v>
      </c>
      <c r="E23" s="2" t="s">
        <v>340</v>
      </c>
      <c r="F23" s="2" t="s">
        <v>341</v>
      </c>
      <c r="G23" t="s">
        <v>400</v>
      </c>
      <c r="H23">
        <f>+SUMIFS(Skaičiuoklė!$E$7:$E$22,Skaičiuoklė!$C$7:$C$22,Sheet1!A15,Skaičiuoklė!$J$7:$J$22,"AK")</f>
        <v>0</v>
      </c>
      <c r="I23" t="s">
        <v>431</v>
      </c>
      <c r="J23">
        <f t="shared" si="0"/>
        <v>0</v>
      </c>
      <c r="K23">
        <v>0</v>
      </c>
      <c r="L23">
        <v>0</v>
      </c>
      <c r="M23" t="s">
        <v>431</v>
      </c>
      <c r="N23">
        <v>0</v>
      </c>
      <c r="Q23" t="s">
        <v>65</v>
      </c>
      <c r="R23" t="s">
        <v>413</v>
      </c>
    </row>
    <row r="24" spans="1:24" x14ac:dyDescent="0.25">
      <c r="A24" s="2" t="s">
        <v>80</v>
      </c>
      <c r="B24" s="2" t="s">
        <v>143</v>
      </c>
      <c r="C24" s="2" t="s">
        <v>340</v>
      </c>
      <c r="D24" s="2" t="s">
        <v>340</v>
      </c>
      <c r="E24" s="2" t="s">
        <v>340</v>
      </c>
      <c r="F24" s="2" t="s">
        <v>340</v>
      </c>
      <c r="G24" t="s">
        <v>403</v>
      </c>
      <c r="H24">
        <f>+SUMIFS(Skaičiuoklė!$E$7:$E$22,Skaičiuoklė!$C$7:$C$22,Sheet1!A16,Skaičiuoklė!$J$7:$J$22,"AK")</f>
        <v>0</v>
      </c>
      <c r="I24">
        <v>0</v>
      </c>
      <c r="J24">
        <f t="shared" si="0"/>
        <v>0</v>
      </c>
      <c r="K24">
        <v>0</v>
      </c>
      <c r="L24">
        <v>0</v>
      </c>
      <c r="M24">
        <v>0</v>
      </c>
      <c r="N24">
        <v>0</v>
      </c>
      <c r="Q24" t="s">
        <v>361</v>
      </c>
      <c r="R24" t="s">
        <v>413</v>
      </c>
    </row>
    <row r="25" spans="1:24" x14ac:dyDescent="0.25">
      <c r="A25" s="2" t="s">
        <v>248</v>
      </c>
      <c r="B25" s="2" t="s">
        <v>249</v>
      </c>
      <c r="C25" s="2" t="s">
        <v>340</v>
      </c>
      <c r="D25" s="2" t="s">
        <v>340</v>
      </c>
      <c r="E25" s="2" t="s">
        <v>340</v>
      </c>
      <c r="F25" s="2" t="s">
        <v>341</v>
      </c>
      <c r="G25" t="s">
        <v>400</v>
      </c>
      <c r="H25">
        <f>+SUMIFS(Skaičiuoklė!$E$7:$E$22,Skaičiuoklė!$C$7:$C$22,Sheet1!A17,Skaičiuoklė!$J$7:$J$22,"AK")</f>
        <v>0</v>
      </c>
      <c r="I25" t="s">
        <v>431</v>
      </c>
      <c r="J25">
        <f t="shared" si="0"/>
        <v>0</v>
      </c>
      <c r="K25" t="s">
        <v>425</v>
      </c>
      <c r="L25">
        <v>0</v>
      </c>
      <c r="M25" t="s">
        <v>431</v>
      </c>
      <c r="N25" t="s">
        <v>433</v>
      </c>
      <c r="O25" t="s">
        <v>423</v>
      </c>
      <c r="Q25" t="s">
        <v>260</v>
      </c>
      <c r="R25" t="s">
        <v>413</v>
      </c>
    </row>
    <row r="26" spans="1:24" x14ac:dyDescent="0.25">
      <c r="A26" s="2" t="s">
        <v>105</v>
      </c>
      <c r="B26" s="2" t="s">
        <v>176</v>
      </c>
      <c r="C26" s="2" t="s">
        <v>340</v>
      </c>
      <c r="D26" s="2" t="s">
        <v>340</v>
      </c>
      <c r="E26" s="2" t="s">
        <v>340</v>
      </c>
      <c r="F26" s="2" t="s">
        <v>341</v>
      </c>
      <c r="G26" t="s">
        <v>400</v>
      </c>
      <c r="H26">
        <f>+SUMIFS(Skaičiuoklė!$E$7:$E$22,Skaičiuoklė!$C$7:$C$22,Sheet1!A18,Skaičiuoklė!$J$7:$J$22,"AK")</f>
        <v>0</v>
      </c>
      <c r="I26" t="s">
        <v>431</v>
      </c>
      <c r="J26">
        <f t="shared" si="0"/>
        <v>0</v>
      </c>
      <c r="K26">
        <v>0</v>
      </c>
      <c r="L26">
        <v>0</v>
      </c>
      <c r="M26" t="s">
        <v>431</v>
      </c>
      <c r="N26">
        <v>0</v>
      </c>
      <c r="Q26" t="s">
        <v>121</v>
      </c>
      <c r="R26" t="s">
        <v>413</v>
      </c>
    </row>
    <row r="27" spans="1:24" x14ac:dyDescent="0.25">
      <c r="A27" s="2" t="s">
        <v>81</v>
      </c>
      <c r="B27" s="4" t="s">
        <v>144</v>
      </c>
      <c r="C27" s="2" t="s">
        <v>340</v>
      </c>
      <c r="D27" s="2" t="s">
        <v>340</v>
      </c>
      <c r="E27" s="2" t="s">
        <v>340</v>
      </c>
      <c r="F27" s="2" t="s">
        <v>340</v>
      </c>
      <c r="G27" t="s">
        <v>403</v>
      </c>
      <c r="H27">
        <f>+SUMIFS(Skaičiuoklė!$E$7:$E$22,Skaičiuoklė!$C$7:$C$22,Sheet1!A19,Skaičiuoklė!$J$7:$J$22,"AK")</f>
        <v>0</v>
      </c>
      <c r="I27">
        <v>0</v>
      </c>
      <c r="J27">
        <f t="shared" si="0"/>
        <v>0</v>
      </c>
      <c r="K27">
        <v>0</v>
      </c>
      <c r="L27">
        <v>0</v>
      </c>
      <c r="M27">
        <v>0</v>
      </c>
      <c r="N27">
        <v>0</v>
      </c>
      <c r="Q27" t="s">
        <v>259</v>
      </c>
      <c r="R27" t="s">
        <v>413</v>
      </c>
    </row>
    <row r="28" spans="1:24" x14ac:dyDescent="0.25">
      <c r="A28" s="5" t="s">
        <v>267</v>
      </c>
      <c r="B28" s="53" t="s">
        <v>142</v>
      </c>
      <c r="C28" s="6" t="s">
        <v>340</v>
      </c>
      <c r="D28" s="2" t="s">
        <v>340</v>
      </c>
      <c r="E28" s="2" t="s">
        <v>340</v>
      </c>
      <c r="F28" s="2" t="s">
        <v>340</v>
      </c>
      <c r="G28" t="s">
        <v>403</v>
      </c>
      <c r="H28">
        <f>+SUMIFS(Skaičiuoklė!$E$7:$E$22,Skaičiuoklė!$C$7:$C$22,Sheet1!A20,Skaičiuoklė!$J$7:$J$22,"AK")</f>
        <v>0</v>
      </c>
      <c r="I28">
        <v>0</v>
      </c>
      <c r="J28">
        <f t="shared" si="0"/>
        <v>0</v>
      </c>
      <c r="K28">
        <v>0</v>
      </c>
      <c r="L28">
        <v>0</v>
      </c>
      <c r="M28">
        <v>0</v>
      </c>
      <c r="N28">
        <v>0</v>
      </c>
      <c r="Q28" t="s">
        <v>135</v>
      </c>
      <c r="R28" t="s">
        <v>413</v>
      </c>
    </row>
    <row r="29" spans="1:24" x14ac:dyDescent="0.25">
      <c r="A29" s="2" t="s">
        <v>110</v>
      </c>
      <c r="B29" s="7" t="s">
        <v>33</v>
      </c>
      <c r="C29" s="2" t="s">
        <v>340</v>
      </c>
      <c r="D29" s="2" t="s">
        <v>340</v>
      </c>
      <c r="E29" s="2" t="s">
        <v>340</v>
      </c>
      <c r="F29" s="2" t="s">
        <v>341</v>
      </c>
      <c r="G29" t="s">
        <v>400</v>
      </c>
      <c r="H29">
        <f>+SUMIFS(Skaičiuoklė!$E$7:$E$22,Skaičiuoklė!$C$7:$C$22,Sheet1!A21,Skaičiuoklė!$J$7:$J$22,"AK")</f>
        <v>0</v>
      </c>
      <c r="I29" t="s">
        <v>431</v>
      </c>
      <c r="J29">
        <f t="shared" si="0"/>
        <v>0</v>
      </c>
      <c r="K29">
        <v>0</v>
      </c>
      <c r="L29" t="s">
        <v>432</v>
      </c>
      <c r="M29" t="s">
        <v>431</v>
      </c>
      <c r="N29">
        <v>0</v>
      </c>
    </row>
    <row r="30" spans="1:24" x14ac:dyDescent="0.25">
      <c r="A30" s="2" t="s">
        <v>174</v>
      </c>
      <c r="B30" s="2" t="s">
        <v>175</v>
      </c>
      <c r="C30" s="2" t="s">
        <v>340</v>
      </c>
      <c r="D30" s="2" t="s">
        <v>340</v>
      </c>
      <c r="E30" s="2" t="s">
        <v>340</v>
      </c>
      <c r="F30" s="2" t="s">
        <v>341</v>
      </c>
      <c r="G30" t="s">
        <v>400</v>
      </c>
      <c r="H30">
        <f>+SUMIFS(Skaičiuoklė!$E$7:$E$22,Skaičiuoklė!$C$7:$C$22,Sheet1!A22,Skaičiuoklė!$J$7:$J$22,"AK")</f>
        <v>0</v>
      </c>
      <c r="I30" t="s">
        <v>431</v>
      </c>
      <c r="J30">
        <f t="shared" si="0"/>
        <v>0</v>
      </c>
      <c r="K30">
        <v>0</v>
      </c>
      <c r="L30">
        <v>0</v>
      </c>
      <c r="M30" t="s">
        <v>431</v>
      </c>
      <c r="N30">
        <v>0</v>
      </c>
    </row>
    <row r="31" spans="1:24" x14ac:dyDescent="0.25">
      <c r="A31" s="2" t="s">
        <v>111</v>
      </c>
      <c r="B31" s="2" t="s">
        <v>196</v>
      </c>
      <c r="C31" s="2" t="s">
        <v>340</v>
      </c>
      <c r="D31" s="2" t="s">
        <v>340</v>
      </c>
      <c r="E31" s="2" t="s">
        <v>340</v>
      </c>
      <c r="F31" s="2" t="s">
        <v>341</v>
      </c>
      <c r="G31" t="s">
        <v>400</v>
      </c>
      <c r="H31">
        <f>+SUMIFS(Skaičiuoklė!$E$7:$E$22,Skaičiuoklė!$C$7:$C$22,Sheet1!A23,Skaičiuoklė!$J$7:$J$22,"AK")</f>
        <v>0</v>
      </c>
      <c r="I31" t="s">
        <v>431</v>
      </c>
      <c r="J31">
        <f t="shared" si="0"/>
        <v>0</v>
      </c>
      <c r="K31">
        <v>0</v>
      </c>
      <c r="L31">
        <v>0</v>
      </c>
      <c r="M31" t="s">
        <v>431</v>
      </c>
      <c r="N31">
        <v>0</v>
      </c>
    </row>
    <row r="32" spans="1:24" x14ac:dyDescent="0.25">
      <c r="A32" s="2" t="s">
        <v>226</v>
      </c>
      <c r="B32" s="2" t="s">
        <v>34</v>
      </c>
      <c r="C32" s="2" t="s">
        <v>340</v>
      </c>
      <c r="D32" s="2" t="s">
        <v>340</v>
      </c>
      <c r="E32" s="2" t="s">
        <v>340</v>
      </c>
      <c r="F32" s="2" t="s">
        <v>341</v>
      </c>
      <c r="G32" t="s">
        <v>400</v>
      </c>
      <c r="H32">
        <f>+SUMIFS(Skaičiuoklė!$E$7:$E$22,Skaičiuoklė!$C$7:$C$22,Sheet1!A24,Skaičiuoklė!$J$7:$J$22,"AK")</f>
        <v>0</v>
      </c>
      <c r="I32" t="s">
        <v>431</v>
      </c>
      <c r="J32">
        <f t="shared" si="0"/>
        <v>0</v>
      </c>
      <c r="K32" t="s">
        <v>425</v>
      </c>
      <c r="L32">
        <v>0</v>
      </c>
      <c r="M32" t="s">
        <v>431</v>
      </c>
      <c r="N32">
        <v>0</v>
      </c>
      <c r="O32" t="s">
        <v>423</v>
      </c>
    </row>
    <row r="33" spans="1:14" x14ac:dyDescent="0.25">
      <c r="A33" s="2" t="s">
        <v>191</v>
      </c>
      <c r="B33" s="2" t="s">
        <v>192</v>
      </c>
      <c r="C33" s="2" t="s">
        <v>340</v>
      </c>
      <c r="D33" s="2" t="s">
        <v>340</v>
      </c>
      <c r="E33" s="2" t="s">
        <v>340</v>
      </c>
      <c r="F33" s="2" t="s">
        <v>341</v>
      </c>
      <c r="G33" t="s">
        <v>400</v>
      </c>
      <c r="H33">
        <f>+SUMIFS(Skaičiuoklė!$E$7:$E$22,Skaičiuoklė!$C$7:$C$22,Sheet1!A25,Skaičiuoklė!$J$7:$J$22,"AK")</f>
        <v>0</v>
      </c>
      <c r="I33" t="s">
        <v>431</v>
      </c>
      <c r="J33">
        <f t="shared" si="0"/>
        <v>0</v>
      </c>
      <c r="K33">
        <v>0</v>
      </c>
      <c r="L33">
        <v>0</v>
      </c>
      <c r="M33" t="s">
        <v>431</v>
      </c>
      <c r="N33">
        <v>0</v>
      </c>
    </row>
    <row r="34" spans="1:14" x14ac:dyDescent="0.25">
      <c r="A34" s="2" t="s">
        <v>109</v>
      </c>
      <c r="B34" s="2" t="s">
        <v>193</v>
      </c>
      <c r="C34" s="2" t="s">
        <v>340</v>
      </c>
      <c r="D34" s="2" t="s">
        <v>340</v>
      </c>
      <c r="E34" s="2" t="s">
        <v>340</v>
      </c>
      <c r="F34" s="2" t="s">
        <v>341</v>
      </c>
      <c r="G34" t="s">
        <v>400</v>
      </c>
      <c r="H34">
        <f>+SUMIFS(Skaičiuoklė!$E$7:$E$22,Skaičiuoklė!$C$7:$C$22,Sheet1!A26,Skaičiuoklė!$J$7:$J$22,"AK")</f>
        <v>0</v>
      </c>
      <c r="I34">
        <v>0</v>
      </c>
      <c r="J34">
        <f t="shared" ref="J34:J65" si="1">+IF(I34="AK",H34,0)</f>
        <v>0</v>
      </c>
      <c r="K34">
        <v>0</v>
      </c>
      <c r="L34">
        <v>0</v>
      </c>
      <c r="M34">
        <v>0</v>
      </c>
      <c r="N34">
        <v>0</v>
      </c>
    </row>
    <row r="35" spans="1:14" x14ac:dyDescent="0.25">
      <c r="A35" s="2" t="s">
        <v>331</v>
      </c>
      <c r="B35" s="2" t="s">
        <v>332</v>
      </c>
      <c r="C35" s="2" t="s">
        <v>340</v>
      </c>
      <c r="D35" s="2" t="s">
        <v>340</v>
      </c>
      <c r="E35" s="2" t="s">
        <v>340</v>
      </c>
      <c r="F35" s="2" t="s">
        <v>341</v>
      </c>
      <c r="G35" t="s">
        <v>400</v>
      </c>
      <c r="H35">
        <f>+SUMIFS(Skaičiuoklė!$E$7:$E$22,Skaičiuoklė!$C$7:$C$22,Sheet1!A27,Skaičiuoklė!$J$7:$J$22,"AK")</f>
        <v>0</v>
      </c>
      <c r="I35">
        <v>0</v>
      </c>
      <c r="J35">
        <f t="shared" si="1"/>
        <v>0</v>
      </c>
      <c r="K35">
        <v>0</v>
      </c>
      <c r="L35">
        <v>0</v>
      </c>
      <c r="M35">
        <v>0</v>
      </c>
      <c r="N35">
        <v>0</v>
      </c>
    </row>
    <row r="36" spans="1:14" x14ac:dyDescent="0.25">
      <c r="A36" s="3" t="s">
        <v>369</v>
      </c>
      <c r="B36" s="3" t="s">
        <v>370</v>
      </c>
      <c r="C36" s="3"/>
      <c r="D36" s="3"/>
      <c r="E36" s="3"/>
      <c r="F36" s="3"/>
      <c r="G36" t="s">
        <v>401</v>
      </c>
      <c r="H36">
        <f>+SUMIFS(Skaičiuoklė!$E$7:$E$22,Skaičiuoklė!$C$7:$C$22,Sheet1!A173,Skaičiuoklė!$J$7:$J$22,"AK")</f>
        <v>0</v>
      </c>
      <c r="I36">
        <v>0</v>
      </c>
      <c r="J36">
        <f t="shared" si="1"/>
        <v>0</v>
      </c>
      <c r="K36">
        <v>0</v>
      </c>
      <c r="L36">
        <v>0</v>
      </c>
      <c r="M36">
        <v>0</v>
      </c>
      <c r="N36">
        <v>0</v>
      </c>
    </row>
    <row r="37" spans="1:14" x14ac:dyDescent="0.25">
      <c r="A37" s="3" t="s">
        <v>371</v>
      </c>
      <c r="B37" s="3" t="s">
        <v>372</v>
      </c>
      <c r="C37" s="3"/>
      <c r="D37" s="3"/>
      <c r="E37" s="3"/>
      <c r="F37" s="3"/>
      <c r="G37" t="s">
        <v>401</v>
      </c>
      <c r="H37">
        <f>+SUMIFS(Skaičiuoklė!$E$7:$E$22,Skaičiuoklė!$C$7:$C$22,Sheet1!A174,Skaičiuoklė!$J$7:$J$22,"AK")</f>
        <v>0</v>
      </c>
      <c r="I37">
        <v>0</v>
      </c>
      <c r="J37">
        <f t="shared" si="1"/>
        <v>0</v>
      </c>
      <c r="K37">
        <v>0</v>
      </c>
      <c r="L37">
        <v>0</v>
      </c>
      <c r="M37">
        <v>0</v>
      </c>
      <c r="N37">
        <v>0</v>
      </c>
    </row>
    <row r="38" spans="1:14" x14ac:dyDescent="0.25">
      <c r="A38" s="3" t="s">
        <v>365</v>
      </c>
      <c r="B38" s="3" t="s">
        <v>366</v>
      </c>
      <c r="C38" s="3"/>
      <c r="D38" s="3"/>
      <c r="E38" s="3"/>
      <c r="F38" s="3" t="s">
        <v>341</v>
      </c>
      <c r="G38" t="s">
        <v>404</v>
      </c>
      <c r="H38">
        <f>+SUMIFS(Skaičiuoklė!$E$7:$E$22,Skaičiuoklė!$C$7:$C$22,Sheet1!A171,Skaičiuoklė!$J$7:$J$22,"AK")</f>
        <v>0</v>
      </c>
      <c r="I38">
        <v>0</v>
      </c>
      <c r="J38">
        <f t="shared" si="1"/>
        <v>0</v>
      </c>
      <c r="K38">
        <v>0</v>
      </c>
      <c r="L38">
        <v>0</v>
      </c>
      <c r="M38">
        <v>0</v>
      </c>
      <c r="N38">
        <v>0</v>
      </c>
    </row>
    <row r="39" spans="1:14" x14ac:dyDescent="0.25">
      <c r="A39" s="2" t="s">
        <v>315</v>
      </c>
      <c r="B39" s="3" t="s">
        <v>345</v>
      </c>
      <c r="C39" s="2" t="s">
        <v>340</v>
      </c>
      <c r="D39" s="2" t="s">
        <v>340</v>
      </c>
      <c r="E39" s="2" t="s">
        <v>340</v>
      </c>
      <c r="F39" s="2" t="s">
        <v>340</v>
      </c>
      <c r="G39" t="s">
        <v>401</v>
      </c>
      <c r="H39">
        <f>+SUMIFS(Skaičiuoklė!$E$7:$E$22,Skaičiuoklė!$C$7:$C$22,Sheet1!A28,Skaičiuoklė!$J$7:$J$22,"AK")</f>
        <v>0</v>
      </c>
      <c r="I39">
        <v>0</v>
      </c>
      <c r="J39">
        <f t="shared" si="1"/>
        <v>0</v>
      </c>
      <c r="K39">
        <v>0</v>
      </c>
      <c r="L39">
        <v>0</v>
      </c>
      <c r="M39">
        <v>0</v>
      </c>
      <c r="N39">
        <v>0</v>
      </c>
    </row>
    <row r="40" spans="1:14" x14ac:dyDescent="0.25">
      <c r="A40" s="3" t="s">
        <v>378</v>
      </c>
      <c r="B40" s="3" t="s">
        <v>379</v>
      </c>
      <c r="C40" s="3"/>
      <c r="D40" s="3"/>
      <c r="E40" s="3"/>
      <c r="F40" s="3"/>
      <c r="G40" t="s">
        <v>401</v>
      </c>
      <c r="H40">
        <f>+SUMIFS(Skaičiuoklė!$E$7:$E$22,Skaičiuoklė!$C$7:$C$22,Sheet1!A178,Skaičiuoklė!$J$7:$J$22,"AK")</f>
        <v>0</v>
      </c>
      <c r="I40">
        <v>0</v>
      </c>
      <c r="J40">
        <f t="shared" si="1"/>
        <v>0</v>
      </c>
      <c r="K40">
        <v>0</v>
      </c>
      <c r="L40">
        <v>0</v>
      </c>
      <c r="M40">
        <v>0</v>
      </c>
      <c r="N40">
        <v>0</v>
      </c>
    </row>
    <row r="41" spans="1:14" x14ac:dyDescent="0.25">
      <c r="A41" s="2" t="s">
        <v>59</v>
      </c>
      <c r="B41" s="2" t="s">
        <v>38</v>
      </c>
      <c r="C41" s="2" t="s">
        <v>340</v>
      </c>
      <c r="D41" s="2" t="s">
        <v>340</v>
      </c>
      <c r="E41" s="2" t="s">
        <v>340</v>
      </c>
      <c r="F41" s="2" t="s">
        <v>341</v>
      </c>
      <c r="G41" t="s">
        <v>402</v>
      </c>
      <c r="H41">
        <f>+SUMIFS(Skaičiuoklė!$E$7:$E$22,Skaičiuoklė!$C$7:$C$22,Sheet1!A29,Skaičiuoklė!$J$7:$J$22,"AK")</f>
        <v>0</v>
      </c>
      <c r="I41" t="s">
        <v>431</v>
      </c>
      <c r="J41">
        <f t="shared" si="1"/>
        <v>0</v>
      </c>
      <c r="K41">
        <v>0</v>
      </c>
      <c r="L41" t="s">
        <v>432</v>
      </c>
      <c r="M41" t="s">
        <v>431</v>
      </c>
      <c r="N41" t="s">
        <v>433</v>
      </c>
    </row>
    <row r="42" spans="1:14" x14ac:dyDescent="0.25">
      <c r="A42" s="2" t="s">
        <v>305</v>
      </c>
      <c r="B42" s="52" t="s">
        <v>306</v>
      </c>
      <c r="C42" s="2" t="s">
        <v>340</v>
      </c>
      <c r="D42" s="2" t="s">
        <v>340</v>
      </c>
      <c r="E42" s="2" t="s">
        <v>340</v>
      </c>
      <c r="F42" s="2" t="s">
        <v>340</v>
      </c>
      <c r="G42" t="s">
        <v>403</v>
      </c>
      <c r="H42">
        <f>+SUMIFS(Skaičiuoklė!$E$7:$E$22,Skaičiuoklė!$C$7:$C$22,Sheet1!A30,Skaičiuoklė!$J$7:$J$22,"AK")</f>
        <v>0</v>
      </c>
      <c r="I42">
        <v>0</v>
      </c>
      <c r="J42">
        <f t="shared" si="1"/>
        <v>0</v>
      </c>
      <c r="K42">
        <v>0</v>
      </c>
      <c r="L42">
        <v>0</v>
      </c>
      <c r="M42">
        <v>0</v>
      </c>
      <c r="N42">
        <v>0</v>
      </c>
    </row>
    <row r="43" spans="1:14" x14ac:dyDescent="0.25">
      <c r="A43" s="2" t="s">
        <v>104</v>
      </c>
      <c r="B43" s="2" t="s">
        <v>169</v>
      </c>
      <c r="C43" s="2" t="s">
        <v>340</v>
      </c>
      <c r="D43" s="2" t="s">
        <v>340</v>
      </c>
      <c r="E43" s="2" t="s">
        <v>340</v>
      </c>
      <c r="F43" s="2" t="s">
        <v>341</v>
      </c>
      <c r="G43" t="s">
        <v>400</v>
      </c>
      <c r="H43">
        <f>+SUMIFS(Skaičiuoklė!$E$7:$E$22,Skaičiuoklė!$C$7:$C$22,Sheet1!A31,Skaičiuoklė!$J$7:$J$22,"AK")</f>
        <v>0</v>
      </c>
      <c r="I43">
        <v>0</v>
      </c>
      <c r="J43">
        <f t="shared" si="1"/>
        <v>0</v>
      </c>
      <c r="K43">
        <v>0</v>
      </c>
      <c r="L43">
        <v>0</v>
      </c>
      <c r="M43">
        <v>0</v>
      </c>
      <c r="N43">
        <v>0</v>
      </c>
    </row>
    <row r="44" spans="1:14" x14ac:dyDescent="0.25">
      <c r="A44" s="3" t="s">
        <v>376</v>
      </c>
      <c r="B44" s="3" t="s">
        <v>377</v>
      </c>
      <c r="C44" s="3"/>
      <c r="D44" s="3"/>
      <c r="E44" s="3"/>
      <c r="F44" s="3"/>
      <c r="G44" t="s">
        <v>401</v>
      </c>
      <c r="H44">
        <f>+SUMIFS(Skaičiuoklė!$E$7:$E$22,Skaičiuoklė!$C$7:$C$22,Sheet1!A177,Skaičiuoklė!$J$7:$J$22,"AK")</f>
        <v>0</v>
      </c>
      <c r="I44">
        <v>0</v>
      </c>
      <c r="J44">
        <f t="shared" si="1"/>
        <v>0</v>
      </c>
      <c r="K44">
        <v>0</v>
      </c>
      <c r="L44">
        <v>0</v>
      </c>
      <c r="M44">
        <v>0</v>
      </c>
      <c r="N44">
        <v>0</v>
      </c>
    </row>
    <row r="45" spans="1:14" x14ac:dyDescent="0.25">
      <c r="A45" s="3" t="s">
        <v>380</v>
      </c>
      <c r="B45" s="3" t="s">
        <v>381</v>
      </c>
      <c r="C45" s="3"/>
      <c r="D45" s="3"/>
      <c r="E45" s="3"/>
      <c r="F45" s="3"/>
      <c r="G45" t="s">
        <v>401</v>
      </c>
      <c r="H45">
        <f>+SUMIFS(Skaičiuoklė!$E$7:$E$22,Skaičiuoklė!$C$7:$C$22,Sheet1!A179,Skaičiuoklė!$J$7:$J$22,"AK")</f>
        <v>0</v>
      </c>
      <c r="I45">
        <v>0</v>
      </c>
      <c r="J45">
        <f t="shared" si="1"/>
        <v>0</v>
      </c>
      <c r="K45">
        <v>0</v>
      </c>
      <c r="L45">
        <v>0</v>
      </c>
      <c r="M45">
        <v>0</v>
      </c>
      <c r="N45">
        <v>0</v>
      </c>
    </row>
    <row r="46" spans="1:14" x14ac:dyDescent="0.25">
      <c r="A46" s="3" t="s">
        <v>373</v>
      </c>
      <c r="B46" s="3" t="s">
        <v>374</v>
      </c>
      <c r="C46" s="3"/>
      <c r="D46" s="3"/>
      <c r="E46" s="3"/>
      <c r="F46" s="3"/>
      <c r="G46" t="s">
        <v>401</v>
      </c>
      <c r="H46">
        <f>+SUMIFS(Skaičiuoklė!$E$7:$E$22,Skaičiuoklė!$C$7:$C$22,Sheet1!A175,Skaičiuoklė!$J$7:$J$22,"AK")</f>
        <v>0</v>
      </c>
      <c r="I46">
        <v>0</v>
      </c>
      <c r="J46">
        <f t="shared" si="1"/>
        <v>0</v>
      </c>
      <c r="K46">
        <v>0</v>
      </c>
      <c r="L46">
        <v>0</v>
      </c>
      <c r="M46">
        <v>0</v>
      </c>
      <c r="N46">
        <v>0</v>
      </c>
    </row>
    <row r="47" spans="1:14" x14ac:dyDescent="0.25">
      <c r="A47" s="2" t="s">
        <v>83</v>
      </c>
      <c r="B47" s="2" t="s">
        <v>42</v>
      </c>
      <c r="C47" s="2" t="s">
        <v>340</v>
      </c>
      <c r="D47" s="2" t="s">
        <v>340</v>
      </c>
      <c r="E47" s="2" t="s">
        <v>340</v>
      </c>
      <c r="F47" s="2" t="s">
        <v>340</v>
      </c>
      <c r="G47" t="s">
        <v>401</v>
      </c>
      <c r="H47">
        <f>+SUMIFS(Skaičiuoklė!$E$7:$E$22,Skaičiuoklė!$C$7:$C$22,Sheet1!A32,Skaičiuoklė!$J$7:$J$22,"AK")</f>
        <v>0</v>
      </c>
      <c r="I47">
        <v>0</v>
      </c>
      <c r="J47">
        <f t="shared" si="1"/>
        <v>0</v>
      </c>
      <c r="K47">
        <v>0</v>
      </c>
      <c r="L47">
        <v>0</v>
      </c>
      <c r="M47">
        <v>0</v>
      </c>
      <c r="N47">
        <v>0</v>
      </c>
    </row>
    <row r="48" spans="1:14" x14ac:dyDescent="0.25">
      <c r="A48" s="2" t="s">
        <v>284</v>
      </c>
      <c r="B48" s="2" t="s">
        <v>285</v>
      </c>
      <c r="C48" s="2" t="s">
        <v>340</v>
      </c>
      <c r="D48" s="2" t="s">
        <v>340</v>
      </c>
      <c r="E48" s="2" t="s">
        <v>340</v>
      </c>
      <c r="F48" s="2" t="s">
        <v>340</v>
      </c>
      <c r="G48" t="s">
        <v>403</v>
      </c>
      <c r="H48">
        <f>+SUMIFS(Skaičiuoklė!$E$7:$E$22,Skaičiuoklė!$C$7:$C$22,Sheet1!A33,Skaičiuoklė!$J$7:$J$22,"AK")</f>
        <v>0</v>
      </c>
      <c r="I48">
        <v>0</v>
      </c>
      <c r="J48">
        <f t="shared" si="1"/>
        <v>0</v>
      </c>
      <c r="K48">
        <v>0</v>
      </c>
      <c r="L48">
        <v>0</v>
      </c>
      <c r="M48">
        <v>0</v>
      </c>
      <c r="N48">
        <v>0</v>
      </c>
    </row>
    <row r="49" spans="1:15" x14ac:dyDescent="0.25">
      <c r="A49" s="2" t="s">
        <v>60</v>
      </c>
      <c r="B49" s="2" t="s">
        <v>2</v>
      </c>
      <c r="C49" s="2" t="s">
        <v>340</v>
      </c>
      <c r="D49" s="2" t="s">
        <v>340</v>
      </c>
      <c r="E49" s="2" t="s">
        <v>340</v>
      </c>
      <c r="F49" s="2" t="s">
        <v>341</v>
      </c>
      <c r="G49" t="s">
        <v>402</v>
      </c>
      <c r="H49">
        <f>+SUMIFS(Skaičiuoklė!$E$7:$E$22,Skaičiuoklė!$C$7:$C$22,Sheet1!A34,Skaičiuoklė!$J$7:$J$22,"AK")</f>
        <v>0</v>
      </c>
      <c r="I49" t="s">
        <v>431</v>
      </c>
      <c r="J49">
        <f t="shared" si="1"/>
        <v>0</v>
      </c>
      <c r="K49">
        <v>0</v>
      </c>
      <c r="L49" t="s">
        <v>432</v>
      </c>
      <c r="M49" t="s">
        <v>431</v>
      </c>
      <c r="N49" t="s">
        <v>433</v>
      </c>
    </row>
    <row r="50" spans="1:15" x14ac:dyDescent="0.25">
      <c r="A50" s="2" t="s">
        <v>230</v>
      </c>
      <c r="B50" s="2" t="s">
        <v>231</v>
      </c>
      <c r="C50" s="2" t="s">
        <v>340</v>
      </c>
      <c r="D50" s="2" t="s">
        <v>340</v>
      </c>
      <c r="E50" s="2" t="s">
        <v>340</v>
      </c>
      <c r="F50" s="2" t="s">
        <v>341</v>
      </c>
      <c r="G50" t="s">
        <v>400</v>
      </c>
      <c r="H50">
        <f>+SUMIFS(Skaičiuoklė!$E$7:$E$22,Skaičiuoklė!$C$7:$C$22,Sheet1!A35,Skaičiuoklė!$J$7:$J$22,"AK")</f>
        <v>0</v>
      </c>
      <c r="I50" t="s">
        <v>431</v>
      </c>
      <c r="J50">
        <f t="shared" si="1"/>
        <v>0</v>
      </c>
      <c r="K50" t="s">
        <v>428</v>
      </c>
      <c r="L50">
        <v>0</v>
      </c>
      <c r="M50" t="s">
        <v>431</v>
      </c>
      <c r="N50" t="s">
        <v>433</v>
      </c>
      <c r="O50" t="s">
        <v>423</v>
      </c>
    </row>
    <row r="51" spans="1:15" x14ac:dyDescent="0.25">
      <c r="A51" s="2" t="s">
        <v>112</v>
      </c>
      <c r="B51" s="2" t="s">
        <v>229</v>
      </c>
      <c r="C51" s="2" t="s">
        <v>340</v>
      </c>
      <c r="D51" s="2" t="s">
        <v>340</v>
      </c>
      <c r="E51" s="2" t="s">
        <v>340</v>
      </c>
      <c r="F51" s="2" t="s">
        <v>341</v>
      </c>
      <c r="G51" t="s">
        <v>400</v>
      </c>
      <c r="H51">
        <f>+SUMIFS(Skaičiuoklė!$E$7:$E$22,Skaičiuoklė!$C$7:$C$22,Sheet1!A36,Skaičiuoklė!$J$7:$J$22,"AK")</f>
        <v>0</v>
      </c>
      <c r="I51" t="s">
        <v>431</v>
      </c>
      <c r="J51">
        <f t="shared" si="1"/>
        <v>0</v>
      </c>
      <c r="K51" t="s">
        <v>427</v>
      </c>
      <c r="L51">
        <v>0</v>
      </c>
      <c r="M51" t="s">
        <v>431</v>
      </c>
      <c r="N51" t="s">
        <v>433</v>
      </c>
      <c r="O51" t="s">
        <v>423</v>
      </c>
    </row>
    <row r="52" spans="1:15" x14ac:dyDescent="0.25">
      <c r="A52" s="2" t="s">
        <v>113</v>
      </c>
      <c r="B52" s="2" t="s">
        <v>3</v>
      </c>
      <c r="C52" s="2" t="s">
        <v>340</v>
      </c>
      <c r="D52" s="2" t="s">
        <v>340</v>
      </c>
      <c r="E52" s="2" t="s">
        <v>340</v>
      </c>
      <c r="F52" s="2" t="s">
        <v>341</v>
      </c>
      <c r="G52" t="s">
        <v>400</v>
      </c>
      <c r="H52">
        <f>+SUMIFS(Skaičiuoklė!$E$7:$E$22,Skaičiuoklė!$C$7:$C$22,Sheet1!A37,Skaičiuoklė!$J$7:$J$22,"AK")</f>
        <v>0</v>
      </c>
      <c r="I52" t="s">
        <v>431</v>
      </c>
      <c r="J52">
        <f t="shared" si="1"/>
        <v>0</v>
      </c>
      <c r="K52" t="s">
        <v>427</v>
      </c>
      <c r="L52">
        <v>0</v>
      </c>
      <c r="M52" t="s">
        <v>431</v>
      </c>
      <c r="N52" t="s">
        <v>433</v>
      </c>
      <c r="O52" t="s">
        <v>423</v>
      </c>
    </row>
    <row r="53" spans="1:15" x14ac:dyDescent="0.25">
      <c r="A53" s="2" t="s">
        <v>63</v>
      </c>
      <c r="B53" s="2" t="s">
        <v>40</v>
      </c>
      <c r="C53" s="2" t="s">
        <v>340</v>
      </c>
      <c r="D53" s="2" t="s">
        <v>340</v>
      </c>
      <c r="E53" s="2" t="s">
        <v>340</v>
      </c>
      <c r="F53" s="2" t="s">
        <v>341</v>
      </c>
      <c r="G53" t="s">
        <v>402</v>
      </c>
      <c r="H53">
        <f>+SUMIFS(Skaičiuoklė!$E$7:$E$22,Skaičiuoklė!$C$7:$C$22,Sheet1!A38,Skaičiuoklė!$J$7:$J$22,"AK")</f>
        <v>0</v>
      </c>
      <c r="I53" t="s">
        <v>431</v>
      </c>
      <c r="J53">
        <f t="shared" si="1"/>
        <v>0</v>
      </c>
      <c r="K53">
        <v>0</v>
      </c>
      <c r="L53" t="s">
        <v>432</v>
      </c>
      <c r="M53" t="s">
        <v>431</v>
      </c>
      <c r="N53" t="s">
        <v>433</v>
      </c>
    </row>
    <row r="54" spans="1:15" x14ac:dyDescent="0.25">
      <c r="A54" s="2" t="s">
        <v>82</v>
      </c>
      <c r="B54" s="2" t="s">
        <v>298</v>
      </c>
      <c r="C54" s="2" t="s">
        <v>340</v>
      </c>
      <c r="D54" s="2" t="s">
        <v>340</v>
      </c>
      <c r="E54" s="2" t="s">
        <v>340</v>
      </c>
      <c r="F54" s="2" t="s">
        <v>340</v>
      </c>
      <c r="G54" t="s">
        <v>403</v>
      </c>
      <c r="H54">
        <f>+SUMIFS(Skaičiuoklė!$E$7:$E$22,Skaičiuoklė!$C$7:$C$22,Sheet1!A39,Skaičiuoklė!$J$7:$J$22,"AK")</f>
        <v>0</v>
      </c>
      <c r="I54">
        <v>0</v>
      </c>
      <c r="J54">
        <f t="shared" si="1"/>
        <v>0</v>
      </c>
      <c r="K54">
        <v>0</v>
      </c>
      <c r="L54">
        <v>0</v>
      </c>
      <c r="M54">
        <v>0</v>
      </c>
      <c r="N54">
        <v>0</v>
      </c>
    </row>
    <row r="55" spans="1:15" x14ac:dyDescent="0.25">
      <c r="A55" s="2" t="s">
        <v>270</v>
      </c>
      <c r="B55" s="2" t="s">
        <v>271</v>
      </c>
      <c r="C55" s="2" t="s">
        <v>340</v>
      </c>
      <c r="D55" s="2" t="s">
        <v>340</v>
      </c>
      <c r="E55" s="2" t="s">
        <v>340</v>
      </c>
      <c r="F55" s="2" t="s">
        <v>340</v>
      </c>
      <c r="G55" t="s">
        <v>403</v>
      </c>
      <c r="H55">
        <f>+SUMIFS(Skaičiuoklė!$E$7:$E$22,Skaičiuoklė!$C$7:$C$22,Sheet1!A40,Skaičiuoklė!$J$7:$J$22,"AK")</f>
        <v>0</v>
      </c>
      <c r="I55">
        <v>0</v>
      </c>
      <c r="J55">
        <f t="shared" si="1"/>
        <v>0</v>
      </c>
      <c r="K55">
        <v>0</v>
      </c>
      <c r="L55">
        <v>0</v>
      </c>
      <c r="M55">
        <v>0</v>
      </c>
      <c r="N55">
        <v>0</v>
      </c>
    </row>
    <row r="56" spans="1:15" x14ac:dyDescent="0.25">
      <c r="A56" s="2" t="s">
        <v>299</v>
      </c>
      <c r="B56" s="2" t="s">
        <v>300</v>
      </c>
      <c r="C56" s="2" t="s">
        <v>340</v>
      </c>
      <c r="D56" s="2" t="s">
        <v>340</v>
      </c>
      <c r="E56" s="2" t="s">
        <v>340</v>
      </c>
      <c r="F56" s="2" t="s">
        <v>340</v>
      </c>
      <c r="G56" t="s">
        <v>403</v>
      </c>
      <c r="H56">
        <f>+SUMIFS(Skaičiuoklė!$E$7:$E$22,Skaičiuoklė!$C$7:$C$22,Sheet1!A41,Skaičiuoklė!$J$7:$J$22,"AK")</f>
        <v>0</v>
      </c>
      <c r="I56">
        <v>0</v>
      </c>
      <c r="J56">
        <f t="shared" si="1"/>
        <v>0</v>
      </c>
      <c r="K56">
        <v>0</v>
      </c>
      <c r="L56">
        <v>0</v>
      </c>
      <c r="M56">
        <v>0</v>
      </c>
      <c r="N56">
        <v>0</v>
      </c>
    </row>
    <row r="57" spans="1:15" x14ac:dyDescent="0.25">
      <c r="A57" s="2" t="s">
        <v>66</v>
      </c>
      <c r="B57" s="3" t="s">
        <v>346</v>
      </c>
      <c r="C57" s="2" t="s">
        <v>340</v>
      </c>
      <c r="D57" s="2" t="s">
        <v>340</v>
      </c>
      <c r="E57" s="2" t="s">
        <v>340</v>
      </c>
      <c r="F57" s="2" t="s">
        <v>341</v>
      </c>
      <c r="G57" t="s">
        <v>404</v>
      </c>
      <c r="H57">
        <f>+SUMIFS(Skaičiuoklė!$E$7:$E$22,Skaičiuoklė!$C$7:$C$22,Sheet1!A42,Skaičiuoklė!$J$7:$J$22,"AK")</f>
        <v>0</v>
      </c>
      <c r="I57" t="s">
        <v>431</v>
      </c>
      <c r="J57">
        <f t="shared" si="1"/>
        <v>0</v>
      </c>
      <c r="K57">
        <v>0</v>
      </c>
      <c r="L57" t="s">
        <v>432</v>
      </c>
      <c r="M57" t="s">
        <v>431</v>
      </c>
      <c r="N57">
        <v>0</v>
      </c>
    </row>
    <row r="58" spans="1:15" x14ac:dyDescent="0.25">
      <c r="A58" s="2" t="s">
        <v>211</v>
      </c>
      <c r="B58" s="2" t="s">
        <v>212</v>
      </c>
      <c r="C58" s="2" t="s">
        <v>340</v>
      </c>
      <c r="D58" s="2" t="s">
        <v>340</v>
      </c>
      <c r="E58" s="2" t="s">
        <v>340</v>
      </c>
      <c r="F58" s="2" t="s">
        <v>341</v>
      </c>
      <c r="G58" t="s">
        <v>400</v>
      </c>
      <c r="H58">
        <f>+SUMIFS(Skaičiuoklė!$E$7:$E$22,Skaičiuoklė!$C$7:$C$22,Sheet1!A43,Skaičiuoklė!$J$7:$J$22,"AK")</f>
        <v>0</v>
      </c>
      <c r="I58" t="s">
        <v>431</v>
      </c>
      <c r="J58">
        <f t="shared" si="1"/>
        <v>0</v>
      </c>
      <c r="K58">
        <v>0</v>
      </c>
      <c r="L58">
        <v>0</v>
      </c>
      <c r="M58" t="s">
        <v>431</v>
      </c>
      <c r="N58">
        <v>0</v>
      </c>
    </row>
    <row r="59" spans="1:15" x14ac:dyDescent="0.25">
      <c r="A59" s="2" t="s">
        <v>90</v>
      </c>
      <c r="B59" s="2" t="s">
        <v>6</v>
      </c>
      <c r="C59" s="2" t="s">
        <v>340</v>
      </c>
      <c r="D59" s="2" t="s">
        <v>341</v>
      </c>
      <c r="E59" s="2" t="s">
        <v>340</v>
      </c>
      <c r="F59" s="2" t="s">
        <v>341</v>
      </c>
      <c r="G59" t="s">
        <v>400</v>
      </c>
      <c r="H59">
        <f>+SUMIFS(Skaičiuoklė!$E$7:$E$22,Skaičiuoklė!$C$7:$C$22,Sheet1!A44,Skaičiuoklė!$J$7:$J$22,"AK")</f>
        <v>0</v>
      </c>
      <c r="I59" t="s">
        <v>431</v>
      </c>
      <c r="J59">
        <f t="shared" si="1"/>
        <v>0</v>
      </c>
      <c r="K59" t="s">
        <v>427</v>
      </c>
      <c r="L59" t="s">
        <v>432</v>
      </c>
      <c r="M59" t="s">
        <v>431</v>
      </c>
      <c r="N59" t="s">
        <v>433</v>
      </c>
      <c r="O59" t="s">
        <v>423</v>
      </c>
    </row>
    <row r="60" spans="1:15" x14ac:dyDescent="0.25">
      <c r="A60" s="2" t="s">
        <v>126</v>
      </c>
      <c r="B60" s="2" t="s">
        <v>321</v>
      </c>
      <c r="C60" s="2" t="s">
        <v>340</v>
      </c>
      <c r="D60" s="2" t="s">
        <v>340</v>
      </c>
      <c r="E60" s="2" t="s">
        <v>340</v>
      </c>
      <c r="F60" s="2" t="s">
        <v>340</v>
      </c>
      <c r="G60" t="s">
        <v>405</v>
      </c>
      <c r="H60">
        <f>+SUMIFS(Skaičiuoklė!$E$7:$E$22,Skaičiuoklė!$C$7:$C$22,Sheet1!A45,Skaičiuoklė!$J$7:$J$22,"AK")</f>
        <v>0</v>
      </c>
      <c r="I60">
        <v>0</v>
      </c>
      <c r="J60">
        <f t="shared" si="1"/>
        <v>0</v>
      </c>
      <c r="K60">
        <v>0</v>
      </c>
      <c r="L60">
        <v>0</v>
      </c>
      <c r="M60">
        <v>0</v>
      </c>
      <c r="N60">
        <v>0</v>
      </c>
    </row>
    <row r="61" spans="1:15" x14ac:dyDescent="0.25">
      <c r="A61" s="2" t="s">
        <v>127</v>
      </c>
      <c r="B61" s="2" t="s">
        <v>37</v>
      </c>
      <c r="C61" s="2" t="s">
        <v>340</v>
      </c>
      <c r="D61" s="2" t="s">
        <v>340</v>
      </c>
      <c r="E61" s="2" t="s">
        <v>340</v>
      </c>
      <c r="F61" s="2" t="s">
        <v>341</v>
      </c>
      <c r="G61" t="s">
        <v>405</v>
      </c>
      <c r="H61">
        <f>+SUMIFS(Skaičiuoklė!$E$7:$E$22,Skaičiuoklė!$C$7:$C$22,Sheet1!A46,Skaičiuoklė!$J$7:$J$22,"AK")</f>
        <v>0</v>
      </c>
      <c r="I61">
        <v>0</v>
      </c>
      <c r="J61">
        <f t="shared" si="1"/>
        <v>0</v>
      </c>
      <c r="K61">
        <v>0</v>
      </c>
      <c r="L61">
        <v>0</v>
      </c>
      <c r="M61">
        <v>0</v>
      </c>
      <c r="N61">
        <v>0</v>
      </c>
    </row>
    <row r="62" spans="1:15" x14ac:dyDescent="0.25">
      <c r="A62" s="2" t="s">
        <v>286</v>
      </c>
      <c r="B62" s="2" t="s">
        <v>287</v>
      </c>
      <c r="C62" s="2" t="s">
        <v>340</v>
      </c>
      <c r="D62" s="2" t="s">
        <v>340</v>
      </c>
      <c r="E62" s="2" t="s">
        <v>340</v>
      </c>
      <c r="F62" s="2" t="s">
        <v>340</v>
      </c>
      <c r="G62" t="s">
        <v>403</v>
      </c>
      <c r="H62">
        <f>+SUMIFS(Skaičiuoklė!$E$7:$E$22,Skaičiuoklė!$C$7:$C$22,Sheet1!A47,Skaičiuoklė!$J$7:$J$22,"AK")</f>
        <v>0</v>
      </c>
      <c r="I62">
        <v>0</v>
      </c>
      <c r="J62">
        <f t="shared" si="1"/>
        <v>0</v>
      </c>
      <c r="K62">
        <v>0</v>
      </c>
      <c r="L62">
        <v>0</v>
      </c>
      <c r="M62">
        <v>0</v>
      </c>
      <c r="N62">
        <v>0</v>
      </c>
    </row>
    <row r="63" spans="1:15" x14ac:dyDescent="0.25">
      <c r="A63" s="2" t="s">
        <v>75</v>
      </c>
      <c r="B63" s="2" t="s">
        <v>48</v>
      </c>
      <c r="C63" s="2" t="s">
        <v>340</v>
      </c>
      <c r="D63" s="2" t="s">
        <v>340</v>
      </c>
      <c r="E63" s="2" t="s">
        <v>340</v>
      </c>
      <c r="F63" s="2" t="s">
        <v>340</v>
      </c>
      <c r="G63" t="s">
        <v>403</v>
      </c>
      <c r="H63">
        <f>+SUMIFS(Skaičiuoklė!$E$7:$E$22,Skaičiuoklė!$C$7:$C$22,Sheet1!A48,Skaičiuoklė!$J$7:$J$22,"AK")</f>
        <v>0</v>
      </c>
      <c r="I63">
        <v>0</v>
      </c>
      <c r="J63">
        <f t="shared" si="1"/>
        <v>0</v>
      </c>
      <c r="K63">
        <v>0</v>
      </c>
      <c r="L63">
        <v>0</v>
      </c>
      <c r="M63">
        <v>0</v>
      </c>
      <c r="N63">
        <v>0</v>
      </c>
    </row>
    <row r="64" spans="1:15" x14ac:dyDescent="0.25">
      <c r="A64" s="2" t="s">
        <v>164</v>
      </c>
      <c r="B64" s="2" t="s">
        <v>165</v>
      </c>
      <c r="C64" s="2" t="s">
        <v>340</v>
      </c>
      <c r="D64" s="2" t="s">
        <v>340</v>
      </c>
      <c r="E64" s="2" t="s">
        <v>340</v>
      </c>
      <c r="F64" s="2" t="s">
        <v>341</v>
      </c>
      <c r="G64" t="s">
        <v>400</v>
      </c>
      <c r="H64">
        <f>+SUMIFS(Skaičiuoklė!$E$7:$E$22,Skaičiuoklė!$C$7:$C$22,Sheet1!A49,Skaičiuoklė!$J$7:$J$22,"AK")</f>
        <v>0</v>
      </c>
      <c r="I64" t="s">
        <v>431</v>
      </c>
      <c r="J64">
        <f t="shared" si="1"/>
        <v>0</v>
      </c>
      <c r="K64" t="s">
        <v>427</v>
      </c>
      <c r="L64">
        <v>0</v>
      </c>
      <c r="M64" t="s">
        <v>431</v>
      </c>
      <c r="N64" t="s">
        <v>433</v>
      </c>
      <c r="O64" t="s">
        <v>423</v>
      </c>
    </row>
    <row r="65" spans="1:15" x14ac:dyDescent="0.25">
      <c r="A65" s="2" t="s">
        <v>186</v>
      </c>
      <c r="B65" s="2" t="s">
        <v>187</v>
      </c>
      <c r="C65" s="2" t="s">
        <v>340</v>
      </c>
      <c r="D65" s="2" t="s">
        <v>340</v>
      </c>
      <c r="E65" s="2" t="s">
        <v>340</v>
      </c>
      <c r="F65" s="2" t="s">
        <v>341</v>
      </c>
      <c r="G65" t="s">
        <v>400</v>
      </c>
      <c r="H65">
        <f>+SUMIFS(Skaičiuoklė!$E$7:$E$22,Skaičiuoklė!$C$7:$C$22,Sheet1!A50,Skaičiuoklė!$J$7:$J$22,"AK")</f>
        <v>0</v>
      </c>
      <c r="I65" t="s">
        <v>431</v>
      </c>
      <c r="J65">
        <f t="shared" si="1"/>
        <v>0</v>
      </c>
      <c r="K65">
        <v>0</v>
      </c>
      <c r="L65">
        <v>0</v>
      </c>
      <c r="M65" t="s">
        <v>431</v>
      </c>
      <c r="N65">
        <v>0</v>
      </c>
    </row>
    <row r="66" spans="1:15" x14ac:dyDescent="0.25">
      <c r="A66" s="2" t="s">
        <v>116</v>
      </c>
      <c r="B66" s="2" t="s">
        <v>137</v>
      </c>
      <c r="C66" s="2" t="s">
        <v>340</v>
      </c>
      <c r="D66" s="2" t="s">
        <v>340</v>
      </c>
      <c r="E66" s="2" t="s">
        <v>340</v>
      </c>
      <c r="F66" s="2" t="s">
        <v>341</v>
      </c>
      <c r="G66" t="s">
        <v>400</v>
      </c>
      <c r="H66">
        <f>+SUMIFS(Skaičiuoklė!$E$7:$E$22,Skaičiuoklė!$C$7:$C$22,Sheet1!A51,Skaičiuoklė!$J$7:$J$22,"AK")</f>
        <v>0</v>
      </c>
      <c r="I66" t="s">
        <v>431</v>
      </c>
      <c r="J66">
        <f t="shared" ref="J66:J97" si="2">+IF(I66="AK",H66,0)</f>
        <v>0</v>
      </c>
      <c r="K66" t="s">
        <v>425</v>
      </c>
      <c r="L66">
        <v>0</v>
      </c>
      <c r="M66" t="s">
        <v>431</v>
      </c>
      <c r="N66" t="s">
        <v>433</v>
      </c>
      <c r="O66" t="s">
        <v>423</v>
      </c>
    </row>
    <row r="67" spans="1:15" x14ac:dyDescent="0.25">
      <c r="A67" s="8" t="s">
        <v>388</v>
      </c>
      <c r="B67" s="8" t="s">
        <v>389</v>
      </c>
      <c r="C67" s="8"/>
      <c r="D67" s="8"/>
      <c r="E67" s="8"/>
      <c r="F67" s="8"/>
      <c r="G67" t="s">
        <v>408</v>
      </c>
      <c r="H67">
        <f>+SUMIFS(Skaičiuoklė!$E$7:$E$22,Skaičiuoklė!$C$7:$C$22,Sheet1!A183,Skaičiuoklė!$J$7:$J$22,"AK")</f>
        <v>0</v>
      </c>
      <c r="I67">
        <v>0</v>
      </c>
      <c r="J67">
        <f t="shared" si="2"/>
        <v>0</v>
      </c>
      <c r="K67">
        <v>0</v>
      </c>
      <c r="L67">
        <v>0</v>
      </c>
      <c r="M67">
        <v>0</v>
      </c>
      <c r="N67">
        <v>0</v>
      </c>
    </row>
    <row r="68" spans="1:15" x14ac:dyDescent="0.25">
      <c r="A68" s="8" t="s">
        <v>394</v>
      </c>
      <c r="B68" s="8" t="s">
        <v>395</v>
      </c>
      <c r="C68" s="8"/>
      <c r="D68" s="8"/>
      <c r="E68" s="8"/>
      <c r="F68" s="8"/>
      <c r="G68" t="s">
        <v>408</v>
      </c>
      <c r="H68">
        <f>+SUMIFS(Skaičiuoklė!$E$7:$E$22,Skaičiuoklė!$C$7:$C$22,Sheet1!A186,Skaičiuoklė!$J$7:$J$22,"AK")</f>
        <v>0</v>
      </c>
      <c r="I68">
        <v>0</v>
      </c>
      <c r="J68">
        <f t="shared" si="2"/>
        <v>0</v>
      </c>
      <c r="K68">
        <v>0</v>
      </c>
      <c r="L68">
        <v>0</v>
      </c>
      <c r="M68">
        <v>0</v>
      </c>
      <c r="N68">
        <v>0</v>
      </c>
    </row>
    <row r="69" spans="1:15" x14ac:dyDescent="0.25">
      <c r="A69" s="8" t="s">
        <v>390</v>
      </c>
      <c r="B69" s="8" t="s">
        <v>391</v>
      </c>
      <c r="C69" s="8"/>
      <c r="D69" s="8"/>
      <c r="E69" s="8"/>
      <c r="F69" s="8"/>
      <c r="G69" t="s">
        <v>408</v>
      </c>
      <c r="H69">
        <f>+SUMIFS(Skaičiuoklė!$E$7:$E$22,Skaičiuoklė!$C$7:$C$22,Sheet1!A184,Skaičiuoklė!$J$7:$J$22,"AK")</f>
        <v>0</v>
      </c>
      <c r="I69">
        <v>0</v>
      </c>
      <c r="J69">
        <f t="shared" si="2"/>
        <v>0</v>
      </c>
      <c r="K69">
        <v>0</v>
      </c>
      <c r="L69">
        <v>0</v>
      </c>
      <c r="M69">
        <v>0</v>
      </c>
      <c r="N69">
        <v>0</v>
      </c>
    </row>
    <row r="70" spans="1:15" x14ac:dyDescent="0.25">
      <c r="A70" s="8" t="s">
        <v>384</v>
      </c>
      <c r="B70" s="8" t="s">
        <v>385</v>
      </c>
      <c r="C70" s="8"/>
      <c r="D70" s="8"/>
      <c r="E70" s="8"/>
      <c r="F70" s="8"/>
      <c r="G70" t="s">
        <v>408</v>
      </c>
      <c r="H70">
        <f>+SUMIFS(Skaičiuoklė!$E$7:$E$22,Skaičiuoklė!$C$7:$C$22,Sheet1!A181,Skaičiuoklė!$J$7:$J$22,"AK")</f>
        <v>0</v>
      </c>
      <c r="I70">
        <v>0</v>
      </c>
      <c r="J70">
        <f t="shared" si="2"/>
        <v>0</v>
      </c>
      <c r="K70">
        <v>0</v>
      </c>
      <c r="L70">
        <v>0</v>
      </c>
      <c r="M70">
        <v>0</v>
      </c>
      <c r="N70">
        <v>0</v>
      </c>
    </row>
    <row r="71" spans="1:15" x14ac:dyDescent="0.25">
      <c r="A71" s="8" t="s">
        <v>392</v>
      </c>
      <c r="B71" s="8" t="s">
        <v>393</v>
      </c>
      <c r="C71" s="8"/>
      <c r="D71" s="8"/>
      <c r="E71" s="8"/>
      <c r="F71" s="8"/>
      <c r="G71" t="s">
        <v>408</v>
      </c>
      <c r="H71">
        <f>+SUMIFS(Skaičiuoklė!$E$7:$E$22,Skaičiuoklė!$C$7:$C$22,Sheet1!A185,Skaičiuoklė!$J$7:$J$22,"AK")</f>
        <v>0</v>
      </c>
      <c r="I71">
        <v>0</v>
      </c>
      <c r="J71">
        <f t="shared" si="2"/>
        <v>0</v>
      </c>
      <c r="K71">
        <v>0</v>
      </c>
      <c r="L71">
        <v>0</v>
      </c>
      <c r="M71">
        <v>0</v>
      </c>
      <c r="N71">
        <v>0</v>
      </c>
    </row>
    <row r="72" spans="1:15" x14ac:dyDescent="0.25">
      <c r="A72" s="8" t="s">
        <v>386</v>
      </c>
      <c r="B72" s="8" t="s">
        <v>387</v>
      </c>
      <c r="C72" s="8"/>
      <c r="D72" s="8"/>
      <c r="E72" s="8"/>
      <c r="F72" s="8"/>
      <c r="G72" t="s">
        <v>408</v>
      </c>
      <c r="H72">
        <f>+SUMIFS(Skaičiuoklė!$E$7:$E$22,Skaičiuoklė!$C$7:$C$22,Sheet1!A182,Skaičiuoklė!$J$7:$J$22,"AK")</f>
        <v>0</v>
      </c>
      <c r="I72">
        <v>0</v>
      </c>
      <c r="J72">
        <f t="shared" si="2"/>
        <v>0</v>
      </c>
      <c r="K72">
        <v>0</v>
      </c>
      <c r="L72">
        <v>0</v>
      </c>
      <c r="M72">
        <v>0</v>
      </c>
      <c r="N72">
        <v>0</v>
      </c>
    </row>
    <row r="73" spans="1:15" x14ac:dyDescent="0.25">
      <c r="A73" s="8" t="s">
        <v>396</v>
      </c>
      <c r="B73" s="8" t="s">
        <v>397</v>
      </c>
      <c r="C73" s="8"/>
      <c r="D73" s="8"/>
      <c r="E73" s="8"/>
      <c r="F73" s="8"/>
      <c r="G73" t="s">
        <v>408</v>
      </c>
      <c r="H73">
        <f>+SUMIFS(Skaičiuoklė!$E$7:$E$22,Skaičiuoklė!$C$7:$C$22,Sheet1!A187,Skaičiuoklė!$J$7:$J$22,"AK")</f>
        <v>0</v>
      </c>
      <c r="I73">
        <v>0</v>
      </c>
      <c r="J73">
        <f t="shared" si="2"/>
        <v>0</v>
      </c>
      <c r="K73">
        <v>0</v>
      </c>
      <c r="L73">
        <v>0</v>
      </c>
      <c r="M73">
        <v>0</v>
      </c>
      <c r="N73">
        <v>0</v>
      </c>
    </row>
    <row r="74" spans="1:15" x14ac:dyDescent="0.25">
      <c r="A74" s="8" t="s">
        <v>398</v>
      </c>
      <c r="B74" s="8" t="s">
        <v>399</v>
      </c>
      <c r="C74" s="8"/>
      <c r="D74" s="8"/>
      <c r="E74" s="8"/>
      <c r="F74" s="8"/>
      <c r="G74" t="s">
        <v>408</v>
      </c>
      <c r="H74">
        <f>+SUMIFS(Skaičiuoklė!$E$7:$E$22,Skaičiuoklė!$C$7:$C$22,Sheet1!A188,Skaičiuoklė!$J$7:$J$22,"AK")</f>
        <v>0</v>
      </c>
      <c r="I74">
        <v>0</v>
      </c>
      <c r="J74">
        <f t="shared" si="2"/>
        <v>0</v>
      </c>
      <c r="K74">
        <v>0</v>
      </c>
      <c r="L74">
        <v>0</v>
      </c>
      <c r="M74">
        <v>0</v>
      </c>
      <c r="N74">
        <v>0</v>
      </c>
    </row>
    <row r="75" spans="1:15" x14ac:dyDescent="0.25">
      <c r="A75" s="2" t="s">
        <v>243</v>
      </c>
      <c r="B75" s="2" t="s">
        <v>244</v>
      </c>
      <c r="C75" s="2" t="s">
        <v>340</v>
      </c>
      <c r="D75" s="2" t="s">
        <v>340</v>
      </c>
      <c r="E75" s="2" t="s">
        <v>340</v>
      </c>
      <c r="F75" s="2" t="s">
        <v>341</v>
      </c>
      <c r="G75" t="s">
        <v>400</v>
      </c>
      <c r="H75">
        <f>+SUMIFS(Skaičiuoklė!$E$7:$E$22,Skaičiuoklė!$C$7:$C$22,Sheet1!A52,Skaičiuoklė!$J$7:$J$22,"AK")</f>
        <v>0</v>
      </c>
      <c r="I75" t="s">
        <v>431</v>
      </c>
      <c r="J75">
        <f t="shared" si="2"/>
        <v>0</v>
      </c>
      <c r="K75" t="s">
        <v>425</v>
      </c>
      <c r="L75">
        <v>0</v>
      </c>
      <c r="M75" t="s">
        <v>431</v>
      </c>
      <c r="N75">
        <v>0</v>
      </c>
      <c r="O75" t="s">
        <v>423</v>
      </c>
    </row>
    <row r="76" spans="1:15" x14ac:dyDescent="0.25">
      <c r="A76" s="2" t="s">
        <v>115</v>
      </c>
      <c r="B76" s="2" t="s">
        <v>1</v>
      </c>
      <c r="C76" s="2" t="s">
        <v>340</v>
      </c>
      <c r="D76" s="2" t="s">
        <v>340</v>
      </c>
      <c r="E76" s="2" t="s">
        <v>340</v>
      </c>
      <c r="F76" s="2" t="s">
        <v>341</v>
      </c>
      <c r="G76" t="s">
        <v>400</v>
      </c>
      <c r="H76">
        <f>+SUMIFS(Skaičiuoklė!$E$7:$E$22,Skaičiuoklė!$C$7:$C$22,Sheet1!A53,Skaičiuoklė!$J$7:$J$22,"AK")</f>
        <v>0</v>
      </c>
      <c r="I76" t="s">
        <v>431</v>
      </c>
      <c r="J76">
        <f t="shared" si="2"/>
        <v>0</v>
      </c>
      <c r="K76" t="s">
        <v>425</v>
      </c>
      <c r="L76">
        <v>0</v>
      </c>
      <c r="M76" t="s">
        <v>431</v>
      </c>
      <c r="N76" t="s">
        <v>433</v>
      </c>
      <c r="O76" t="s">
        <v>423</v>
      </c>
    </row>
    <row r="77" spans="1:15" x14ac:dyDescent="0.25">
      <c r="A77" s="2" t="s">
        <v>181</v>
      </c>
      <c r="B77" s="2" t="s">
        <v>182</v>
      </c>
      <c r="C77" s="2" t="s">
        <v>340</v>
      </c>
      <c r="D77" s="2" t="s">
        <v>340</v>
      </c>
      <c r="E77" s="2" t="s">
        <v>340</v>
      </c>
      <c r="F77" s="2" t="s">
        <v>341</v>
      </c>
      <c r="G77" t="s">
        <v>400</v>
      </c>
      <c r="H77">
        <f>+SUMIFS(Skaičiuoklė!$E$7:$E$22,Skaičiuoklė!$C$7:$C$22,Sheet1!A54,Skaičiuoklė!$J$7:$J$22,"AK")</f>
        <v>0</v>
      </c>
      <c r="I77" t="s">
        <v>431</v>
      </c>
      <c r="J77">
        <f t="shared" si="2"/>
        <v>0</v>
      </c>
      <c r="K77">
        <v>0</v>
      </c>
      <c r="L77">
        <v>0</v>
      </c>
      <c r="M77" t="s">
        <v>431</v>
      </c>
      <c r="N77">
        <v>0</v>
      </c>
    </row>
    <row r="78" spans="1:15" x14ac:dyDescent="0.25">
      <c r="A78" s="2" t="s">
        <v>179</v>
      </c>
      <c r="B78" s="2" t="s">
        <v>180</v>
      </c>
      <c r="C78" s="2" t="s">
        <v>340</v>
      </c>
      <c r="D78" s="2" t="s">
        <v>340</v>
      </c>
      <c r="E78" s="2" t="s">
        <v>340</v>
      </c>
      <c r="F78" s="2" t="s">
        <v>341</v>
      </c>
      <c r="G78" t="s">
        <v>400</v>
      </c>
      <c r="H78">
        <f>+SUMIFS(Skaičiuoklė!$E$7:$E$22,Skaičiuoklė!$C$7:$C$22,Sheet1!A55,Skaičiuoklė!$J$7:$J$22,"AK")</f>
        <v>0</v>
      </c>
      <c r="I78" t="s">
        <v>431</v>
      </c>
      <c r="J78">
        <f t="shared" si="2"/>
        <v>0</v>
      </c>
      <c r="K78">
        <v>0</v>
      </c>
      <c r="L78">
        <v>0</v>
      </c>
      <c r="M78" t="s">
        <v>431</v>
      </c>
      <c r="N78">
        <v>0</v>
      </c>
    </row>
    <row r="79" spans="1:15" x14ac:dyDescent="0.25">
      <c r="A79" s="3" t="s">
        <v>351</v>
      </c>
      <c r="B79" s="3" t="s">
        <v>352</v>
      </c>
      <c r="C79" s="3"/>
      <c r="D79" s="3"/>
      <c r="E79" s="3"/>
      <c r="F79" s="3" t="s">
        <v>341</v>
      </c>
      <c r="G79" t="s">
        <v>400</v>
      </c>
      <c r="H79">
        <f>+SUMIFS(Skaičiuoklė!$E$7:$E$22,Skaičiuoklė!$C$7:$C$22,Sheet1!A164,Skaičiuoklė!$J$7:$J$22,"AK")</f>
        <v>0</v>
      </c>
      <c r="I79" t="s">
        <v>431</v>
      </c>
      <c r="J79">
        <f t="shared" si="2"/>
        <v>0</v>
      </c>
      <c r="K79">
        <v>0</v>
      </c>
      <c r="L79">
        <v>0</v>
      </c>
      <c r="M79" t="s">
        <v>431</v>
      </c>
      <c r="N79">
        <v>0</v>
      </c>
    </row>
    <row r="80" spans="1:15" x14ac:dyDescent="0.25">
      <c r="A80" s="2" t="s">
        <v>106</v>
      </c>
      <c r="B80" s="2" t="s">
        <v>131</v>
      </c>
      <c r="C80" s="2" t="s">
        <v>340</v>
      </c>
      <c r="D80" s="2" t="s">
        <v>340</v>
      </c>
      <c r="E80" s="2" t="s">
        <v>340</v>
      </c>
      <c r="F80" s="2" t="s">
        <v>341</v>
      </c>
      <c r="G80" t="s">
        <v>400</v>
      </c>
      <c r="H80">
        <f>+SUMIFS(Skaičiuoklė!$E$7:$E$22,Skaičiuoklė!$C$7:$C$22,Sheet1!A56,Skaičiuoklė!$J$7:$J$22,"AK")</f>
        <v>0</v>
      </c>
      <c r="I80" t="s">
        <v>431</v>
      </c>
      <c r="J80">
        <f t="shared" si="2"/>
        <v>0</v>
      </c>
      <c r="K80">
        <v>0</v>
      </c>
      <c r="L80">
        <v>0</v>
      </c>
      <c r="M80" t="s">
        <v>431</v>
      </c>
      <c r="N80">
        <v>0</v>
      </c>
    </row>
    <row r="81" spans="1:15" x14ac:dyDescent="0.25">
      <c r="A81" s="2" t="s">
        <v>177</v>
      </c>
      <c r="B81" s="2" t="s">
        <v>178</v>
      </c>
      <c r="C81" s="2" t="s">
        <v>340</v>
      </c>
      <c r="D81" s="2" t="s">
        <v>340</v>
      </c>
      <c r="E81" s="2" t="s">
        <v>340</v>
      </c>
      <c r="F81" s="2" t="s">
        <v>341</v>
      </c>
      <c r="G81" t="s">
        <v>400</v>
      </c>
      <c r="H81">
        <f>+SUMIFS(Skaičiuoklė!$E$7:$E$22,Skaičiuoklė!$C$7:$C$22,Sheet1!A57,Skaičiuoklė!$J$7:$J$22,"AK")</f>
        <v>0</v>
      </c>
      <c r="I81" t="s">
        <v>431</v>
      </c>
      <c r="J81">
        <f t="shared" si="2"/>
        <v>0</v>
      </c>
      <c r="K81">
        <v>0</v>
      </c>
      <c r="L81">
        <v>0</v>
      </c>
      <c r="M81" t="s">
        <v>431</v>
      </c>
      <c r="N81">
        <v>0</v>
      </c>
    </row>
    <row r="82" spans="1:15" x14ac:dyDescent="0.25">
      <c r="A82" s="2" t="s">
        <v>215</v>
      </c>
      <c r="B82" s="2" t="s">
        <v>216</v>
      </c>
      <c r="C82" s="2" t="s">
        <v>340</v>
      </c>
      <c r="D82" s="2" t="s">
        <v>340</v>
      </c>
      <c r="E82" s="2" t="s">
        <v>340</v>
      </c>
      <c r="F82" s="2" t="s">
        <v>341</v>
      </c>
      <c r="G82" t="s">
        <v>400</v>
      </c>
      <c r="H82">
        <f>+SUMIFS(Skaičiuoklė!$E$7:$E$22,Skaičiuoklė!$C$7:$C$22,Sheet1!A58,Skaičiuoklė!$J$7:$J$22,"AK")</f>
        <v>0</v>
      </c>
      <c r="I82" t="s">
        <v>431</v>
      </c>
      <c r="J82">
        <f t="shared" si="2"/>
        <v>0</v>
      </c>
      <c r="K82">
        <v>0</v>
      </c>
      <c r="L82">
        <v>0</v>
      </c>
      <c r="M82" t="s">
        <v>431</v>
      </c>
      <c r="N82">
        <v>0</v>
      </c>
    </row>
    <row r="83" spans="1:15" x14ac:dyDescent="0.25">
      <c r="A83" s="2" t="s">
        <v>311</v>
      </c>
      <c r="B83" s="2" t="s">
        <v>312</v>
      </c>
      <c r="C83" s="2" t="s">
        <v>340</v>
      </c>
      <c r="D83" s="2" t="s">
        <v>340</v>
      </c>
      <c r="E83" s="2" t="s">
        <v>340</v>
      </c>
      <c r="F83" s="2" t="s">
        <v>340</v>
      </c>
      <c r="G83" t="s">
        <v>403</v>
      </c>
      <c r="H83">
        <f>+SUMIFS(Skaičiuoklė!$E$7:$E$22,Skaičiuoklė!$C$7:$C$22,Sheet1!A59,Skaičiuoklė!$J$7:$J$22,"AK")</f>
        <v>0</v>
      </c>
      <c r="I83">
        <v>0</v>
      </c>
      <c r="J83">
        <f t="shared" si="2"/>
        <v>0</v>
      </c>
      <c r="K83">
        <v>0</v>
      </c>
      <c r="L83">
        <v>0</v>
      </c>
      <c r="M83">
        <v>0</v>
      </c>
      <c r="N83">
        <v>0</v>
      </c>
    </row>
    <row r="84" spans="1:15" x14ac:dyDescent="0.25">
      <c r="A84" s="2" t="s">
        <v>70</v>
      </c>
      <c r="B84" s="2" t="s">
        <v>46</v>
      </c>
      <c r="C84" s="2" t="s">
        <v>340</v>
      </c>
      <c r="D84" s="2" t="s">
        <v>340</v>
      </c>
      <c r="E84" s="2" t="s">
        <v>340</v>
      </c>
      <c r="F84" s="2" t="s">
        <v>340</v>
      </c>
      <c r="G84" t="s">
        <v>403</v>
      </c>
      <c r="H84">
        <f>+SUMIFS(Skaičiuoklė!$E$7:$E$22,Skaičiuoklė!$C$7:$C$22,Sheet1!A60,Skaičiuoklė!$J$7:$J$22,"AK")</f>
        <v>0</v>
      </c>
      <c r="I84">
        <v>0</v>
      </c>
      <c r="J84">
        <f t="shared" si="2"/>
        <v>0</v>
      </c>
      <c r="K84">
        <v>0</v>
      </c>
      <c r="L84">
        <v>0</v>
      </c>
      <c r="M84">
        <v>0</v>
      </c>
      <c r="N84">
        <v>0</v>
      </c>
    </row>
    <row r="85" spans="1:15" x14ac:dyDescent="0.25">
      <c r="A85" s="2" t="s">
        <v>91</v>
      </c>
      <c r="B85" s="2" t="s">
        <v>149</v>
      </c>
      <c r="C85" s="2" t="s">
        <v>340</v>
      </c>
      <c r="D85" s="2" t="s">
        <v>341</v>
      </c>
      <c r="E85" s="2" t="s">
        <v>340</v>
      </c>
      <c r="F85" s="2" t="s">
        <v>341</v>
      </c>
      <c r="G85" t="s">
        <v>400</v>
      </c>
      <c r="H85">
        <f>+SUMIFS(Skaičiuoklė!$E$7:$E$22,Skaičiuoklė!$C$7:$C$22,Sheet1!A61,Skaičiuoklė!$J$7:$J$22,"AK")</f>
        <v>0</v>
      </c>
      <c r="I85" t="s">
        <v>431</v>
      </c>
      <c r="J85">
        <f t="shared" si="2"/>
        <v>0</v>
      </c>
      <c r="K85" t="s">
        <v>429</v>
      </c>
      <c r="L85" t="s">
        <v>432</v>
      </c>
      <c r="M85" t="s">
        <v>431</v>
      </c>
      <c r="N85" t="s">
        <v>433</v>
      </c>
      <c r="O85" t="s">
        <v>423</v>
      </c>
    </row>
    <row r="86" spans="1:15" x14ac:dyDescent="0.25">
      <c r="A86" s="2" t="s">
        <v>92</v>
      </c>
      <c r="B86" s="2" t="s">
        <v>150</v>
      </c>
      <c r="C86" s="2" t="s">
        <v>340</v>
      </c>
      <c r="D86" s="2" t="s">
        <v>341</v>
      </c>
      <c r="E86" s="2" t="s">
        <v>340</v>
      </c>
      <c r="F86" s="2" t="s">
        <v>341</v>
      </c>
      <c r="G86" t="s">
        <v>400</v>
      </c>
      <c r="H86">
        <f>+SUMIFS(Skaičiuoklė!$E$7:$E$22,Skaičiuoklė!$C$7:$C$22,Sheet1!A62,Skaičiuoklė!$J$7:$J$22,"AK")</f>
        <v>0</v>
      </c>
      <c r="I86" t="s">
        <v>431</v>
      </c>
      <c r="J86">
        <f t="shared" si="2"/>
        <v>0</v>
      </c>
      <c r="K86" t="s">
        <v>430</v>
      </c>
      <c r="L86" t="s">
        <v>432</v>
      </c>
      <c r="M86" t="s">
        <v>431</v>
      </c>
      <c r="N86" t="s">
        <v>433</v>
      </c>
      <c r="O86" t="s">
        <v>423</v>
      </c>
    </row>
    <row r="87" spans="1:15" x14ac:dyDescent="0.25">
      <c r="A87" s="2" t="s">
        <v>255</v>
      </c>
      <c r="B87" s="52" t="s">
        <v>147</v>
      </c>
      <c r="C87" s="2" t="s">
        <v>340</v>
      </c>
      <c r="D87" s="2" t="s">
        <v>341</v>
      </c>
      <c r="E87" s="2" t="s">
        <v>340</v>
      </c>
      <c r="F87" s="2" t="s">
        <v>341</v>
      </c>
      <c r="G87" t="s">
        <v>400</v>
      </c>
      <c r="H87">
        <f>+SUMIFS(Skaičiuoklė!$E$7:$E$22,Skaičiuoklė!$C$7:$C$22,Sheet1!A63,Skaičiuoklė!$J$7:$J$22,"AK")</f>
        <v>0</v>
      </c>
      <c r="I87" t="s">
        <v>431</v>
      </c>
      <c r="J87">
        <f t="shared" si="2"/>
        <v>0</v>
      </c>
      <c r="K87" t="s">
        <v>428</v>
      </c>
      <c r="L87" t="s">
        <v>432</v>
      </c>
      <c r="M87" t="s">
        <v>431</v>
      </c>
      <c r="N87" t="s">
        <v>433</v>
      </c>
      <c r="O87" t="s">
        <v>423</v>
      </c>
    </row>
    <row r="88" spans="1:15" x14ac:dyDescent="0.25">
      <c r="A88" s="2" t="s">
        <v>256</v>
      </c>
      <c r="B88" s="2" t="s">
        <v>148</v>
      </c>
      <c r="C88" s="2" t="s">
        <v>340</v>
      </c>
      <c r="D88" s="2" t="s">
        <v>341</v>
      </c>
      <c r="E88" s="2" t="s">
        <v>340</v>
      </c>
      <c r="F88" s="2" t="s">
        <v>341</v>
      </c>
      <c r="G88" t="s">
        <v>400</v>
      </c>
      <c r="H88">
        <f>+SUMIFS(Skaičiuoklė!$E$7:$E$22,Skaičiuoklė!$C$7:$C$22,Sheet1!A64,Skaičiuoklė!$J$7:$J$22,"AK")</f>
        <v>0</v>
      </c>
      <c r="I88" t="s">
        <v>431</v>
      </c>
      <c r="J88">
        <f t="shared" si="2"/>
        <v>0</v>
      </c>
      <c r="K88" t="s">
        <v>428</v>
      </c>
      <c r="L88" t="s">
        <v>432</v>
      </c>
      <c r="M88" t="s">
        <v>431</v>
      </c>
      <c r="N88" t="s">
        <v>433</v>
      </c>
      <c r="O88" t="s">
        <v>423</v>
      </c>
    </row>
    <row r="89" spans="1:15" x14ac:dyDescent="0.25">
      <c r="A89" s="2" t="s">
        <v>73</v>
      </c>
      <c r="B89" s="2" t="s">
        <v>140</v>
      </c>
      <c r="C89" s="2" t="s">
        <v>340</v>
      </c>
      <c r="D89" s="2" t="s">
        <v>340</v>
      </c>
      <c r="E89" s="2" t="s">
        <v>340</v>
      </c>
      <c r="F89" s="2" t="s">
        <v>340</v>
      </c>
      <c r="G89" t="s">
        <v>403</v>
      </c>
      <c r="H89">
        <f>+SUMIFS(Skaičiuoklė!$E$7:$E$22,Skaičiuoklė!$C$7:$C$22,Sheet1!A65,Skaičiuoklė!$J$7:$J$22,"AK")</f>
        <v>0</v>
      </c>
      <c r="I89">
        <v>0</v>
      </c>
      <c r="J89">
        <f t="shared" si="2"/>
        <v>0</v>
      </c>
      <c r="K89">
        <v>0</v>
      </c>
      <c r="L89">
        <v>0</v>
      </c>
      <c r="M89">
        <v>0</v>
      </c>
      <c r="N89">
        <v>0</v>
      </c>
    </row>
    <row r="90" spans="1:15" x14ac:dyDescent="0.25">
      <c r="A90" s="2" t="s">
        <v>166</v>
      </c>
      <c r="B90" s="2" t="s">
        <v>325</v>
      </c>
      <c r="C90" s="2" t="s">
        <v>340</v>
      </c>
      <c r="D90" s="2" t="s">
        <v>340</v>
      </c>
      <c r="E90" s="2" t="s">
        <v>340</v>
      </c>
      <c r="F90" s="2" t="s">
        <v>341</v>
      </c>
      <c r="G90" t="s">
        <v>400</v>
      </c>
      <c r="H90">
        <f>+SUMIFS(Skaičiuoklė!$E$7:$E$22,Skaičiuoklė!$C$7:$C$22,Sheet1!A66,Skaičiuoklė!$J$7:$J$22,"AK")</f>
        <v>0</v>
      </c>
      <c r="I90">
        <v>0</v>
      </c>
      <c r="J90">
        <f t="shared" si="2"/>
        <v>0</v>
      </c>
      <c r="K90" t="s">
        <v>426</v>
      </c>
      <c r="L90">
        <v>0</v>
      </c>
      <c r="M90">
        <v>0</v>
      </c>
      <c r="N90">
        <v>0</v>
      </c>
      <c r="O90" t="s">
        <v>423</v>
      </c>
    </row>
    <row r="91" spans="1:15" x14ac:dyDescent="0.25">
      <c r="A91" s="2" t="s">
        <v>93</v>
      </c>
      <c r="B91" s="2" t="s">
        <v>151</v>
      </c>
      <c r="C91" s="2" t="s">
        <v>340</v>
      </c>
      <c r="D91" s="2" t="s">
        <v>341</v>
      </c>
      <c r="E91" s="2" t="s">
        <v>340</v>
      </c>
      <c r="F91" s="2" t="s">
        <v>341</v>
      </c>
      <c r="G91" t="s">
        <v>400</v>
      </c>
      <c r="H91">
        <f>+SUMIFS(Skaičiuoklė!$E$7:$E$22,Skaičiuoklė!$C$7:$C$22,Sheet1!A67,Skaičiuoklė!$J$7:$J$22,"AK")</f>
        <v>0</v>
      </c>
      <c r="I91" t="s">
        <v>431</v>
      </c>
      <c r="J91">
        <f t="shared" si="2"/>
        <v>0</v>
      </c>
      <c r="K91" t="s">
        <v>427</v>
      </c>
      <c r="L91">
        <v>0</v>
      </c>
      <c r="M91" t="s">
        <v>431</v>
      </c>
      <c r="N91" t="s">
        <v>433</v>
      </c>
      <c r="O91" t="s">
        <v>423</v>
      </c>
    </row>
    <row r="92" spans="1:15" x14ac:dyDescent="0.25">
      <c r="A92" s="3" t="s">
        <v>349</v>
      </c>
      <c r="B92" s="3" t="s">
        <v>350</v>
      </c>
      <c r="C92" s="3"/>
      <c r="D92" s="3"/>
      <c r="E92" s="3"/>
      <c r="F92" s="3" t="s">
        <v>341</v>
      </c>
      <c r="G92" t="s">
        <v>400</v>
      </c>
      <c r="H92">
        <f>+SUMIFS(Skaičiuoklė!$E$7:$E$22,Skaičiuoklė!$C$7:$C$22,Sheet1!A163,Skaičiuoklė!$J$7:$J$22,"AK")</f>
        <v>0</v>
      </c>
      <c r="I92" t="s">
        <v>431</v>
      </c>
      <c r="J92">
        <f t="shared" si="2"/>
        <v>0</v>
      </c>
      <c r="K92" t="s">
        <v>427</v>
      </c>
      <c r="L92">
        <v>0</v>
      </c>
      <c r="M92" t="s">
        <v>431</v>
      </c>
      <c r="N92" t="s">
        <v>433</v>
      </c>
      <c r="O92" t="s">
        <v>423</v>
      </c>
    </row>
    <row r="93" spans="1:15" x14ac:dyDescent="0.25">
      <c r="A93" s="2" t="s">
        <v>94</v>
      </c>
      <c r="B93" s="2" t="s">
        <v>152</v>
      </c>
      <c r="C93" s="2" t="s">
        <v>340</v>
      </c>
      <c r="D93" s="2" t="s">
        <v>341</v>
      </c>
      <c r="E93" s="2" t="s">
        <v>340</v>
      </c>
      <c r="F93" s="2" t="s">
        <v>341</v>
      </c>
      <c r="G93" t="s">
        <v>400</v>
      </c>
      <c r="H93">
        <f>+SUMIFS(Skaičiuoklė!$E$7:$E$22,Skaičiuoklė!$C$7:$C$22,Sheet1!A68,Skaičiuoklė!$J$7:$J$22,"AK")</f>
        <v>0</v>
      </c>
      <c r="I93" t="s">
        <v>431</v>
      </c>
      <c r="J93">
        <f t="shared" si="2"/>
        <v>0</v>
      </c>
      <c r="K93" t="s">
        <v>427</v>
      </c>
      <c r="L93" t="s">
        <v>432</v>
      </c>
      <c r="M93" t="s">
        <v>431</v>
      </c>
      <c r="N93" t="s">
        <v>433</v>
      </c>
      <c r="O93" t="s">
        <v>423</v>
      </c>
    </row>
    <row r="94" spans="1:15" x14ac:dyDescent="0.25">
      <c r="A94" s="2" t="s">
        <v>95</v>
      </c>
      <c r="B94" s="2" t="s">
        <v>153</v>
      </c>
      <c r="C94" s="2" t="s">
        <v>340</v>
      </c>
      <c r="D94" s="2" t="s">
        <v>341</v>
      </c>
      <c r="E94" s="2" t="s">
        <v>340</v>
      </c>
      <c r="F94" s="2" t="s">
        <v>341</v>
      </c>
      <c r="G94" t="s">
        <v>400</v>
      </c>
      <c r="H94">
        <f>+SUMIFS(Skaičiuoklė!$E$7:$E$22,Skaičiuoklė!$C$7:$C$22,Sheet1!A69,Skaičiuoklė!$J$7:$J$22,"AK")</f>
        <v>0</v>
      </c>
      <c r="I94" t="s">
        <v>431</v>
      </c>
      <c r="J94">
        <f t="shared" si="2"/>
        <v>0</v>
      </c>
      <c r="K94" t="s">
        <v>427</v>
      </c>
      <c r="L94" t="s">
        <v>432</v>
      </c>
      <c r="M94" t="s">
        <v>431</v>
      </c>
      <c r="N94" t="s">
        <v>433</v>
      </c>
      <c r="O94" t="s">
        <v>423</v>
      </c>
    </row>
    <row r="95" spans="1:15" x14ac:dyDescent="0.25">
      <c r="A95" s="2" t="s">
        <v>250</v>
      </c>
      <c r="B95" s="2" t="s">
        <v>251</v>
      </c>
      <c r="C95" s="2" t="s">
        <v>340</v>
      </c>
      <c r="D95" s="2" t="s">
        <v>340</v>
      </c>
      <c r="E95" s="2" t="s">
        <v>340</v>
      </c>
      <c r="F95" s="2" t="s">
        <v>341</v>
      </c>
      <c r="G95" t="s">
        <v>400</v>
      </c>
      <c r="H95">
        <f>+SUMIFS(Skaičiuoklė!$E$7:$E$22,Skaičiuoklė!$C$7:$C$22,Sheet1!A70,Skaičiuoklė!$J$7:$J$22,"AK")</f>
        <v>0</v>
      </c>
      <c r="I95" t="s">
        <v>431</v>
      </c>
      <c r="J95">
        <f t="shared" si="2"/>
        <v>0</v>
      </c>
      <c r="K95" t="s">
        <v>425</v>
      </c>
      <c r="L95">
        <v>0</v>
      </c>
      <c r="M95" t="s">
        <v>431</v>
      </c>
      <c r="N95">
        <v>0</v>
      </c>
      <c r="O95" t="s">
        <v>423</v>
      </c>
    </row>
    <row r="96" spans="1:15" x14ac:dyDescent="0.25">
      <c r="A96" s="2" t="s">
        <v>57</v>
      </c>
      <c r="B96" s="2" t="s">
        <v>10</v>
      </c>
      <c r="C96" s="2" t="s">
        <v>340</v>
      </c>
      <c r="D96" s="2" t="s">
        <v>341</v>
      </c>
      <c r="E96" s="2" t="s">
        <v>340</v>
      </c>
      <c r="F96" s="2" t="s">
        <v>341</v>
      </c>
      <c r="G96" t="s">
        <v>406</v>
      </c>
      <c r="H96">
        <f>+SUMIFS(Skaičiuoklė!$E$7:$E$22,Skaičiuoklė!$C$7:$C$22,Sheet1!A71,Skaičiuoklė!$J$7:$J$22,"AK")</f>
        <v>0</v>
      </c>
      <c r="I96" t="s">
        <v>431</v>
      </c>
      <c r="J96">
        <f t="shared" si="2"/>
        <v>0</v>
      </c>
      <c r="K96" t="s">
        <v>427</v>
      </c>
      <c r="L96">
        <v>0</v>
      </c>
      <c r="M96" t="s">
        <v>431</v>
      </c>
      <c r="N96" t="s">
        <v>433</v>
      </c>
      <c r="O96" t="s">
        <v>423</v>
      </c>
    </row>
    <row r="97" spans="1:15" x14ac:dyDescent="0.25">
      <c r="A97" s="2" t="s">
        <v>62</v>
      </c>
      <c r="B97" s="2" t="s">
        <v>4</v>
      </c>
      <c r="C97" s="2" t="s">
        <v>340</v>
      </c>
      <c r="D97" s="2" t="s">
        <v>340</v>
      </c>
      <c r="E97" s="2" t="s">
        <v>340</v>
      </c>
      <c r="F97" s="2" t="s">
        <v>341</v>
      </c>
      <c r="G97" t="s">
        <v>402</v>
      </c>
      <c r="H97">
        <f>+SUMIFS(Skaičiuoklė!$E$7:$E$22,Skaičiuoklė!$C$7:$C$22,Sheet1!A72,Skaičiuoklė!$J$7:$J$22,"AK")</f>
        <v>0</v>
      </c>
      <c r="I97" t="s">
        <v>431</v>
      </c>
      <c r="J97">
        <f t="shared" si="2"/>
        <v>0</v>
      </c>
      <c r="K97">
        <v>0</v>
      </c>
      <c r="L97" t="s">
        <v>432</v>
      </c>
      <c r="M97" t="s">
        <v>431</v>
      </c>
      <c r="N97" t="s">
        <v>433</v>
      </c>
    </row>
    <row r="98" spans="1:15" x14ac:dyDescent="0.25">
      <c r="A98" s="2" t="s">
        <v>232</v>
      </c>
      <c r="B98" s="2" t="s">
        <v>233</v>
      </c>
      <c r="C98" s="2" t="s">
        <v>340</v>
      </c>
      <c r="D98" s="2" t="s">
        <v>341</v>
      </c>
      <c r="E98" s="2" t="s">
        <v>340</v>
      </c>
      <c r="F98" s="2" t="s">
        <v>341</v>
      </c>
      <c r="G98" t="s">
        <v>400</v>
      </c>
      <c r="H98">
        <f>+SUMIFS(Skaičiuoklė!$E$7:$E$22,Skaičiuoklė!$C$7:$C$22,Sheet1!A73,Skaičiuoklė!$J$7:$J$22,"AK")</f>
        <v>0</v>
      </c>
      <c r="I98" t="s">
        <v>431</v>
      </c>
      <c r="J98">
        <f t="shared" ref="J98:J129" si="3">+IF(I98="AK",H98,0)</f>
        <v>0</v>
      </c>
      <c r="K98" t="s">
        <v>425</v>
      </c>
      <c r="L98">
        <v>0</v>
      </c>
      <c r="M98" t="s">
        <v>431</v>
      </c>
      <c r="N98">
        <v>0</v>
      </c>
      <c r="O98" t="s">
        <v>423</v>
      </c>
    </row>
    <row r="99" spans="1:15" x14ac:dyDescent="0.25">
      <c r="A99" s="2" t="s">
        <v>58</v>
      </c>
      <c r="B99" s="2" t="s">
        <v>52</v>
      </c>
      <c r="C99" s="2" t="s">
        <v>340</v>
      </c>
      <c r="D99" s="2" t="s">
        <v>341</v>
      </c>
      <c r="E99" s="2" t="s">
        <v>340</v>
      </c>
      <c r="F99" s="2" t="s">
        <v>341</v>
      </c>
      <c r="G99" t="s">
        <v>406</v>
      </c>
      <c r="H99">
        <f>+SUMIFS(Skaičiuoklė!$E$7:$E$22,Skaičiuoklė!$C$7:$C$22,Sheet1!A74,Skaičiuoklė!$J$7:$J$22,"AK")</f>
        <v>0</v>
      </c>
      <c r="I99" t="s">
        <v>431</v>
      </c>
      <c r="J99">
        <f t="shared" si="3"/>
        <v>0</v>
      </c>
      <c r="K99" t="s">
        <v>427</v>
      </c>
      <c r="L99" t="s">
        <v>432</v>
      </c>
      <c r="M99" t="s">
        <v>431</v>
      </c>
      <c r="N99" t="s">
        <v>433</v>
      </c>
      <c r="O99" t="s">
        <v>423</v>
      </c>
    </row>
    <row r="100" spans="1:15" x14ac:dyDescent="0.25">
      <c r="A100" s="3" t="s">
        <v>363</v>
      </c>
      <c r="B100" s="3" t="s">
        <v>364</v>
      </c>
      <c r="C100" s="3"/>
      <c r="D100" s="3"/>
      <c r="E100" s="3"/>
      <c r="F100" s="3" t="s">
        <v>341</v>
      </c>
      <c r="G100" t="s">
        <v>404</v>
      </c>
      <c r="H100">
        <f>+SUMIFS(Skaičiuoklė!$E$7:$E$22,Skaičiuoklė!$C$7:$C$22,Sheet1!A170,Skaičiuoklė!$J$7:$J$22,"AK")</f>
        <v>0</v>
      </c>
      <c r="I100">
        <v>0</v>
      </c>
      <c r="J100">
        <f t="shared" si="3"/>
        <v>0</v>
      </c>
      <c r="K100">
        <v>0</v>
      </c>
      <c r="L100">
        <v>0</v>
      </c>
      <c r="M100">
        <v>0</v>
      </c>
      <c r="N100">
        <v>0</v>
      </c>
    </row>
    <row r="101" spans="1:15" x14ac:dyDescent="0.25">
      <c r="A101" s="2" t="s">
        <v>296</v>
      </c>
      <c r="B101" s="4" t="s">
        <v>297</v>
      </c>
      <c r="C101" s="2" t="s">
        <v>340</v>
      </c>
      <c r="D101" s="2" t="s">
        <v>340</v>
      </c>
      <c r="E101" s="2" t="s">
        <v>340</v>
      </c>
      <c r="F101" s="2" t="s">
        <v>340</v>
      </c>
      <c r="G101" t="s">
        <v>403</v>
      </c>
      <c r="H101">
        <f>+SUMIFS(Skaičiuoklė!$E$7:$E$22,Skaičiuoklė!$C$7:$C$22,Sheet1!A75,Skaičiuoklė!$J$7:$J$22,"AK")</f>
        <v>0</v>
      </c>
      <c r="I101">
        <v>0</v>
      </c>
      <c r="J101">
        <f t="shared" si="3"/>
        <v>0</v>
      </c>
      <c r="K101">
        <v>0</v>
      </c>
      <c r="L101">
        <v>0</v>
      </c>
      <c r="M101">
        <v>0</v>
      </c>
      <c r="N101">
        <v>0</v>
      </c>
    </row>
    <row r="102" spans="1:15" x14ac:dyDescent="0.25">
      <c r="A102" s="5" t="s">
        <v>274</v>
      </c>
      <c r="B102" s="53" t="s">
        <v>275</v>
      </c>
      <c r="C102" s="6" t="s">
        <v>340</v>
      </c>
      <c r="D102" s="2" t="s">
        <v>340</v>
      </c>
      <c r="E102" s="2" t="s">
        <v>340</v>
      </c>
      <c r="F102" s="2" t="s">
        <v>340</v>
      </c>
      <c r="G102" t="s">
        <v>403</v>
      </c>
      <c r="H102">
        <f>+SUMIFS(Skaičiuoklė!$E$7:$E$22,Skaičiuoklė!$C$7:$C$22,Sheet1!A76,Skaičiuoklė!$J$7:$J$22,"AK")</f>
        <v>0</v>
      </c>
      <c r="I102">
        <v>0</v>
      </c>
      <c r="J102">
        <f t="shared" si="3"/>
        <v>0</v>
      </c>
      <c r="K102">
        <v>0</v>
      </c>
      <c r="L102">
        <v>0</v>
      </c>
      <c r="M102">
        <v>0</v>
      </c>
      <c r="N102">
        <v>0</v>
      </c>
    </row>
    <row r="103" spans="1:15" x14ac:dyDescent="0.25">
      <c r="A103" s="2" t="s">
        <v>96</v>
      </c>
      <c r="B103" s="7" t="s">
        <v>154</v>
      </c>
      <c r="C103" s="2" t="s">
        <v>340</v>
      </c>
      <c r="D103" s="2" t="s">
        <v>341</v>
      </c>
      <c r="E103" s="2" t="s">
        <v>340</v>
      </c>
      <c r="F103" s="2" t="s">
        <v>341</v>
      </c>
      <c r="G103" t="s">
        <v>400</v>
      </c>
      <c r="H103">
        <f>+SUMIFS(Skaičiuoklė!$E$7:$E$22,Skaičiuoklė!$C$7:$C$22,Sheet1!A77,Skaičiuoklė!$J$7:$J$22,"AK")</f>
        <v>0</v>
      </c>
      <c r="I103" t="s">
        <v>431</v>
      </c>
      <c r="J103">
        <f t="shared" si="3"/>
        <v>0</v>
      </c>
      <c r="K103" t="s">
        <v>427</v>
      </c>
      <c r="L103" t="s">
        <v>432</v>
      </c>
      <c r="M103" t="s">
        <v>431</v>
      </c>
      <c r="N103" t="s">
        <v>433</v>
      </c>
      <c r="O103" t="s">
        <v>423</v>
      </c>
    </row>
    <row r="104" spans="1:15" x14ac:dyDescent="0.25">
      <c r="A104" s="2" t="s">
        <v>97</v>
      </c>
      <c r="B104" s="2" t="s">
        <v>155</v>
      </c>
      <c r="C104" s="2" t="s">
        <v>340</v>
      </c>
      <c r="D104" s="2" t="s">
        <v>341</v>
      </c>
      <c r="E104" s="2" t="s">
        <v>340</v>
      </c>
      <c r="F104" s="2" t="s">
        <v>341</v>
      </c>
      <c r="G104" t="s">
        <v>400</v>
      </c>
      <c r="H104">
        <f>+SUMIFS(Skaičiuoklė!$E$7:$E$22,Skaičiuoklė!$C$7:$C$22,Sheet1!A78,Skaičiuoklė!$J$7:$J$22,"AK")</f>
        <v>0</v>
      </c>
      <c r="I104" t="s">
        <v>431</v>
      </c>
      <c r="J104">
        <f t="shared" si="3"/>
        <v>0</v>
      </c>
      <c r="K104" t="s">
        <v>427</v>
      </c>
      <c r="L104" t="s">
        <v>432</v>
      </c>
      <c r="M104" t="s">
        <v>431</v>
      </c>
      <c r="N104" t="s">
        <v>433</v>
      </c>
      <c r="O104" t="s">
        <v>423</v>
      </c>
    </row>
    <row r="105" spans="1:15" x14ac:dyDescent="0.25">
      <c r="A105" s="2" t="s">
        <v>125</v>
      </c>
      <c r="B105" s="2" t="s">
        <v>318</v>
      </c>
      <c r="C105" s="2" t="s">
        <v>340</v>
      </c>
      <c r="D105" s="2" t="s">
        <v>340</v>
      </c>
      <c r="E105" s="2" t="s">
        <v>340</v>
      </c>
      <c r="F105" s="2" t="s">
        <v>340</v>
      </c>
      <c r="G105" t="s">
        <v>405</v>
      </c>
      <c r="H105">
        <f>+SUMIFS(Skaičiuoklė!$E$7:$E$22,Skaičiuoklė!$C$7:$C$22,Sheet1!A79,Skaičiuoklė!$J$7:$J$22,"AK")</f>
        <v>0</v>
      </c>
      <c r="I105">
        <v>0</v>
      </c>
      <c r="J105">
        <f t="shared" si="3"/>
        <v>0</v>
      </c>
      <c r="K105">
        <v>0</v>
      </c>
      <c r="L105">
        <v>0</v>
      </c>
      <c r="M105">
        <v>0</v>
      </c>
      <c r="N105">
        <v>0</v>
      </c>
    </row>
    <row r="106" spans="1:15" x14ac:dyDescent="0.25">
      <c r="A106" s="2" t="s">
        <v>85</v>
      </c>
      <c r="B106" s="2" t="s">
        <v>316</v>
      </c>
      <c r="C106" s="2" t="s">
        <v>340</v>
      </c>
      <c r="D106" s="2" t="s">
        <v>340</v>
      </c>
      <c r="E106" s="2" t="s">
        <v>340</v>
      </c>
      <c r="F106" s="2" t="s">
        <v>340</v>
      </c>
      <c r="G106" t="s">
        <v>401</v>
      </c>
      <c r="H106">
        <f>+SUMIFS(Skaičiuoklė!$E$7:$E$22,Skaičiuoklė!$C$7:$C$22,Sheet1!A80,Skaičiuoklė!$J$7:$J$22,"AK")</f>
        <v>0</v>
      </c>
      <c r="I106">
        <v>0</v>
      </c>
      <c r="J106">
        <f t="shared" si="3"/>
        <v>0</v>
      </c>
      <c r="K106">
        <v>0</v>
      </c>
      <c r="L106">
        <v>0</v>
      </c>
      <c r="M106">
        <v>0</v>
      </c>
      <c r="N106">
        <v>0</v>
      </c>
    </row>
    <row r="107" spans="1:15" x14ac:dyDescent="0.25">
      <c r="A107" s="2" t="s">
        <v>86</v>
      </c>
      <c r="B107" s="2" t="s">
        <v>317</v>
      </c>
      <c r="C107" s="2" t="s">
        <v>340</v>
      </c>
      <c r="D107" s="2" t="s">
        <v>340</v>
      </c>
      <c r="E107" s="2" t="s">
        <v>340</v>
      </c>
      <c r="F107" s="2" t="s">
        <v>340</v>
      </c>
      <c r="G107" t="s">
        <v>401</v>
      </c>
      <c r="H107">
        <f>+SUMIFS(Skaičiuoklė!$E$7:$E$22,Skaičiuoklė!$C$7:$C$22,Sheet1!A81,Skaičiuoklė!$J$7:$J$22,"AK")</f>
        <v>0</v>
      </c>
      <c r="I107">
        <v>0</v>
      </c>
      <c r="J107">
        <f t="shared" si="3"/>
        <v>0</v>
      </c>
      <c r="K107">
        <v>0</v>
      </c>
      <c r="L107">
        <v>0</v>
      </c>
      <c r="M107">
        <v>0</v>
      </c>
      <c r="N107">
        <v>0</v>
      </c>
    </row>
    <row r="108" spans="1:15" x14ac:dyDescent="0.25">
      <c r="A108" s="2" t="s">
        <v>197</v>
      </c>
      <c r="B108" s="2" t="s">
        <v>198</v>
      </c>
      <c r="C108" s="2" t="s">
        <v>340</v>
      </c>
      <c r="D108" s="2" t="s">
        <v>340</v>
      </c>
      <c r="E108" s="2" t="s">
        <v>340</v>
      </c>
      <c r="F108" s="2" t="s">
        <v>341</v>
      </c>
      <c r="G108" t="s">
        <v>400</v>
      </c>
      <c r="H108">
        <f>+SUMIFS(Skaičiuoklė!$E$7:$E$22,Skaičiuoklė!$C$7:$C$22,Sheet1!A82,Skaičiuoklė!$J$7:$J$22,"AK")</f>
        <v>0</v>
      </c>
      <c r="I108" t="s">
        <v>431</v>
      </c>
      <c r="J108">
        <f t="shared" si="3"/>
        <v>0</v>
      </c>
      <c r="K108">
        <v>0</v>
      </c>
      <c r="L108">
        <v>0</v>
      </c>
      <c r="M108" t="s">
        <v>431</v>
      </c>
      <c r="N108">
        <v>0</v>
      </c>
    </row>
    <row r="109" spans="1:15" x14ac:dyDescent="0.25">
      <c r="A109" s="2" t="s">
        <v>107</v>
      </c>
      <c r="B109" s="2" t="s">
        <v>185</v>
      </c>
      <c r="C109" s="2" t="s">
        <v>340</v>
      </c>
      <c r="D109" s="2" t="s">
        <v>340</v>
      </c>
      <c r="E109" s="2" t="s">
        <v>340</v>
      </c>
      <c r="F109" s="2" t="s">
        <v>341</v>
      </c>
      <c r="G109" t="s">
        <v>400</v>
      </c>
      <c r="H109">
        <f>+SUMIFS(Skaičiuoklė!$E$7:$E$22,Skaičiuoklė!$C$7:$C$22,Sheet1!A83,Skaičiuoklė!$J$7:$J$22,"AK")</f>
        <v>0</v>
      </c>
      <c r="I109" t="s">
        <v>431</v>
      </c>
      <c r="J109">
        <f t="shared" si="3"/>
        <v>0</v>
      </c>
      <c r="K109">
        <v>0</v>
      </c>
      <c r="L109">
        <v>0</v>
      </c>
      <c r="M109" t="s">
        <v>431</v>
      </c>
      <c r="N109">
        <v>0</v>
      </c>
    </row>
    <row r="110" spans="1:15" x14ac:dyDescent="0.25">
      <c r="A110" s="3" t="s">
        <v>382</v>
      </c>
      <c r="B110" s="3" t="s">
        <v>383</v>
      </c>
      <c r="C110" s="3"/>
      <c r="D110" s="3"/>
      <c r="E110" s="3" t="s">
        <v>341</v>
      </c>
      <c r="F110" s="3"/>
      <c r="G110" t="s">
        <v>407</v>
      </c>
      <c r="H110">
        <f>+SUMIFS(Skaičiuoklė!$E$7:$E$22,Skaičiuoklė!$C$7:$C$22,Sheet1!A180,Skaičiuoklė!$J$7:$J$22,"AK")</f>
        <v>0</v>
      </c>
      <c r="I110">
        <v>0</v>
      </c>
      <c r="J110">
        <f t="shared" si="3"/>
        <v>0</v>
      </c>
      <c r="K110">
        <v>0</v>
      </c>
      <c r="L110">
        <v>0</v>
      </c>
      <c r="M110">
        <v>0</v>
      </c>
      <c r="N110">
        <v>0</v>
      </c>
    </row>
    <row r="111" spans="1:15" x14ac:dyDescent="0.25">
      <c r="A111" s="2" t="s">
        <v>128</v>
      </c>
      <c r="B111" s="2" t="s">
        <v>129</v>
      </c>
      <c r="C111" s="2" t="s">
        <v>340</v>
      </c>
      <c r="D111" s="2" t="s">
        <v>340</v>
      </c>
      <c r="E111" s="2" t="s">
        <v>341</v>
      </c>
      <c r="F111" s="2" t="s">
        <v>340</v>
      </c>
      <c r="G111" t="s">
        <v>409</v>
      </c>
      <c r="H111">
        <f>+SUMIFS(Skaičiuoklė!$E$7:$E$22,Skaičiuoklė!$C$7:$C$22,Sheet1!A84,Skaičiuoklė!$J$7:$J$22,"AK")</f>
        <v>0</v>
      </c>
      <c r="I111">
        <v>0</v>
      </c>
      <c r="J111">
        <f t="shared" si="3"/>
        <v>0</v>
      </c>
      <c r="K111">
        <v>0</v>
      </c>
      <c r="L111">
        <v>0</v>
      </c>
      <c r="M111">
        <v>0</v>
      </c>
      <c r="N111">
        <v>0</v>
      </c>
    </row>
    <row r="112" spans="1:15" x14ac:dyDescent="0.25">
      <c r="A112" s="2" t="s">
        <v>124</v>
      </c>
      <c r="B112" s="2" t="s">
        <v>11</v>
      </c>
      <c r="C112" s="2" t="s">
        <v>340</v>
      </c>
      <c r="D112" s="2" t="s">
        <v>340</v>
      </c>
      <c r="E112" s="2" t="s">
        <v>340</v>
      </c>
      <c r="F112" s="2" t="s">
        <v>340</v>
      </c>
      <c r="G112" t="s">
        <v>405</v>
      </c>
      <c r="H112">
        <f>+SUMIFS(Skaičiuoklė!$E$7:$E$22,Skaičiuoklė!$C$7:$C$22,Sheet1!A85,Skaičiuoklė!$J$7:$J$22,"AK")</f>
        <v>0</v>
      </c>
      <c r="I112">
        <v>0</v>
      </c>
      <c r="J112">
        <f t="shared" si="3"/>
        <v>0</v>
      </c>
      <c r="K112">
        <v>0</v>
      </c>
      <c r="L112">
        <v>0</v>
      </c>
      <c r="M112">
        <v>0</v>
      </c>
      <c r="N112">
        <v>0</v>
      </c>
    </row>
    <row r="113" spans="1:16" x14ac:dyDescent="0.25">
      <c r="A113" s="2" t="s">
        <v>122</v>
      </c>
      <c r="B113" s="2" t="s">
        <v>246</v>
      </c>
      <c r="C113" s="2" t="s">
        <v>340</v>
      </c>
      <c r="D113" s="2" t="s">
        <v>341</v>
      </c>
      <c r="E113" s="2" t="s">
        <v>340</v>
      </c>
      <c r="F113" s="2" t="s">
        <v>341</v>
      </c>
      <c r="G113" t="s">
        <v>400</v>
      </c>
      <c r="H113">
        <f>+SUMIFS(Skaičiuoklė!$E$7:$E$22,Skaičiuoklė!$C$7:$C$22,Sheet1!A86,Skaičiuoklė!$J$7:$J$22,"AK")</f>
        <v>0</v>
      </c>
      <c r="I113">
        <v>0</v>
      </c>
      <c r="J113">
        <f t="shared" si="3"/>
        <v>0</v>
      </c>
      <c r="K113">
        <v>0</v>
      </c>
      <c r="L113" t="s">
        <v>432</v>
      </c>
      <c r="M113">
        <v>0</v>
      </c>
      <c r="N113" t="s">
        <v>433</v>
      </c>
    </row>
    <row r="114" spans="1:16" x14ac:dyDescent="0.25">
      <c r="A114" s="2" t="s">
        <v>130</v>
      </c>
      <c r="B114" s="3" t="s">
        <v>347</v>
      </c>
      <c r="C114" s="2" t="s">
        <v>340</v>
      </c>
      <c r="D114" s="2" t="s">
        <v>340</v>
      </c>
      <c r="E114" s="2" t="s">
        <v>341</v>
      </c>
      <c r="F114" s="2" t="s">
        <v>340</v>
      </c>
      <c r="G114" t="s">
        <v>407</v>
      </c>
      <c r="H114">
        <f>+SUMIFS(Skaičiuoklė!$E$7:$E$22,Skaičiuoklė!$C$7:$C$22,Sheet1!A87,Skaičiuoklė!$J$7:$J$22,"AK")</f>
        <v>0</v>
      </c>
      <c r="I114">
        <v>0</v>
      </c>
      <c r="J114">
        <f t="shared" si="3"/>
        <v>0</v>
      </c>
      <c r="K114">
        <v>0</v>
      </c>
      <c r="L114">
        <v>0</v>
      </c>
      <c r="M114">
        <v>0</v>
      </c>
      <c r="N114">
        <v>0</v>
      </c>
    </row>
    <row r="115" spans="1:16" x14ac:dyDescent="0.25">
      <c r="A115" s="2" t="s">
        <v>69</v>
      </c>
      <c r="B115" s="2" t="s">
        <v>68</v>
      </c>
      <c r="C115" s="2" t="s">
        <v>340</v>
      </c>
      <c r="D115" s="2" t="s">
        <v>340</v>
      </c>
      <c r="E115" s="2" t="s">
        <v>340</v>
      </c>
      <c r="F115" s="2" t="s">
        <v>340</v>
      </c>
      <c r="G115" t="s">
        <v>403</v>
      </c>
      <c r="H115">
        <f>+SUMIFS(Skaičiuoklė!$E$7:$E$22,Skaičiuoklė!$C$7:$C$22,Sheet1!A88,Skaičiuoklė!$J$7:$J$22,"AK")</f>
        <v>0</v>
      </c>
      <c r="I115">
        <v>0</v>
      </c>
      <c r="J115">
        <f t="shared" si="3"/>
        <v>0</v>
      </c>
      <c r="K115">
        <v>0</v>
      </c>
      <c r="L115">
        <v>0</v>
      </c>
      <c r="M115">
        <v>0</v>
      </c>
      <c r="N115">
        <v>0</v>
      </c>
    </row>
    <row r="116" spans="1:16" x14ac:dyDescent="0.25">
      <c r="A116" s="2" t="s">
        <v>313</v>
      </c>
      <c r="B116" s="2" t="s">
        <v>314</v>
      </c>
      <c r="C116" s="2" t="s">
        <v>340</v>
      </c>
      <c r="D116" s="2" t="s">
        <v>340</v>
      </c>
      <c r="E116" s="2" t="s">
        <v>340</v>
      </c>
      <c r="F116" s="2" t="s">
        <v>340</v>
      </c>
      <c r="G116" t="s">
        <v>403</v>
      </c>
      <c r="H116">
        <f>+SUMIFS(Skaičiuoklė!$E$7:$E$22,Skaičiuoklė!$C$7:$C$22,Sheet1!A89,Skaičiuoklė!$J$7:$J$22,"AK")</f>
        <v>0</v>
      </c>
      <c r="I116">
        <v>0</v>
      </c>
      <c r="J116">
        <f t="shared" si="3"/>
        <v>0</v>
      </c>
      <c r="K116">
        <v>0</v>
      </c>
      <c r="L116">
        <v>0</v>
      </c>
      <c r="M116">
        <v>0</v>
      </c>
      <c r="N116">
        <v>0</v>
      </c>
    </row>
    <row r="117" spans="1:16" x14ac:dyDescent="0.25">
      <c r="A117" s="2" t="s">
        <v>64</v>
      </c>
      <c r="B117" s="2" t="s">
        <v>41</v>
      </c>
      <c r="C117" s="2" t="s">
        <v>340</v>
      </c>
      <c r="D117" s="2" t="s">
        <v>340</v>
      </c>
      <c r="E117" s="2" t="s">
        <v>340</v>
      </c>
      <c r="F117" s="2" t="s">
        <v>341</v>
      </c>
      <c r="G117" t="s">
        <v>402</v>
      </c>
      <c r="H117">
        <f>+SUMIFS(Skaičiuoklė!$E$7:$E$22,Skaičiuoklė!$C$7:$C$22,Sheet1!A90,Skaičiuoklė!$J$7:$J$22,"AK")</f>
        <v>0</v>
      </c>
      <c r="I117" t="s">
        <v>431</v>
      </c>
      <c r="J117">
        <f t="shared" si="3"/>
        <v>0</v>
      </c>
      <c r="K117">
        <v>0</v>
      </c>
      <c r="L117" t="s">
        <v>432</v>
      </c>
      <c r="M117" t="s">
        <v>431</v>
      </c>
      <c r="N117" t="s">
        <v>433</v>
      </c>
    </row>
    <row r="118" spans="1:16" x14ac:dyDescent="0.25">
      <c r="A118" s="2" t="s">
        <v>209</v>
      </c>
      <c r="B118" s="2" t="s">
        <v>210</v>
      </c>
      <c r="C118" s="2" t="s">
        <v>340</v>
      </c>
      <c r="D118" s="2" t="s">
        <v>340</v>
      </c>
      <c r="E118" s="2" t="s">
        <v>340</v>
      </c>
      <c r="F118" s="2" t="s">
        <v>341</v>
      </c>
      <c r="G118" t="s">
        <v>400</v>
      </c>
      <c r="H118">
        <f>+SUMIFS(Skaičiuoklė!$E$7:$E$22,Skaičiuoklė!$C$7:$C$22,Sheet1!A91,Skaičiuoklė!$J$7:$J$22,"AK")</f>
        <v>0</v>
      </c>
      <c r="I118" t="s">
        <v>431</v>
      </c>
      <c r="J118">
        <f t="shared" si="3"/>
        <v>0</v>
      </c>
      <c r="K118">
        <v>0</v>
      </c>
      <c r="L118">
        <v>0</v>
      </c>
      <c r="M118" t="s">
        <v>431</v>
      </c>
      <c r="N118">
        <v>0</v>
      </c>
    </row>
    <row r="119" spans="1:16" x14ac:dyDescent="0.25">
      <c r="A119" s="2" t="s">
        <v>227</v>
      </c>
      <c r="B119" s="2" t="s">
        <v>228</v>
      </c>
      <c r="C119" s="2" t="s">
        <v>340</v>
      </c>
      <c r="D119" s="2" t="s">
        <v>340</v>
      </c>
      <c r="E119" s="2" t="s">
        <v>340</v>
      </c>
      <c r="F119" s="2" t="s">
        <v>341</v>
      </c>
      <c r="G119" t="s">
        <v>400</v>
      </c>
      <c r="H119">
        <f>+SUMIFS(Skaičiuoklė!$E$7:$E$22,Skaičiuoklė!$C$7:$C$22,Sheet1!A92,Skaičiuoklė!$J$7:$J$22,"AK")</f>
        <v>0</v>
      </c>
      <c r="I119" t="s">
        <v>431</v>
      </c>
      <c r="J119">
        <f t="shared" si="3"/>
        <v>0</v>
      </c>
      <c r="K119" t="s">
        <v>425</v>
      </c>
      <c r="L119">
        <v>0</v>
      </c>
      <c r="M119" t="s">
        <v>431</v>
      </c>
      <c r="N119">
        <v>0</v>
      </c>
      <c r="O119" t="s">
        <v>423</v>
      </c>
    </row>
    <row r="120" spans="1:16" x14ac:dyDescent="0.25">
      <c r="A120" s="2" t="s">
        <v>74</v>
      </c>
      <c r="B120" s="2" t="s">
        <v>223</v>
      </c>
      <c r="C120" s="2" t="s">
        <v>340</v>
      </c>
      <c r="D120" s="2" t="s">
        <v>340</v>
      </c>
      <c r="E120" s="2" t="s">
        <v>340</v>
      </c>
      <c r="F120" s="2" t="s">
        <v>341</v>
      </c>
      <c r="G120" t="s">
        <v>400</v>
      </c>
      <c r="H120">
        <f>+SUMIFS(Skaičiuoklė!$E$7:$E$22,Skaičiuoklė!$C$7:$C$22,Sheet1!A93,Skaičiuoklė!$J$7:$J$22,"AK")</f>
        <v>0</v>
      </c>
      <c r="I120" t="s">
        <v>431</v>
      </c>
      <c r="J120">
        <f t="shared" si="3"/>
        <v>0</v>
      </c>
      <c r="K120">
        <v>0</v>
      </c>
      <c r="L120">
        <v>0</v>
      </c>
      <c r="M120" t="s">
        <v>431</v>
      </c>
      <c r="N120">
        <v>0</v>
      </c>
    </row>
    <row r="121" spans="1:16" x14ac:dyDescent="0.25">
      <c r="A121" s="2" t="s">
        <v>199</v>
      </c>
      <c r="B121" s="2" t="s">
        <v>200</v>
      </c>
      <c r="C121" s="2" t="s">
        <v>340</v>
      </c>
      <c r="D121" s="2" t="s">
        <v>340</v>
      </c>
      <c r="E121" s="2" t="s">
        <v>340</v>
      </c>
      <c r="F121" s="2" t="s">
        <v>341</v>
      </c>
      <c r="G121" t="s">
        <v>400</v>
      </c>
      <c r="H121">
        <f>+SUMIFS(Skaičiuoklė!$E$7:$E$22,Skaičiuoklė!$C$7:$C$22,Sheet1!A94,Skaičiuoklė!$J$7:$J$22,"AK")</f>
        <v>0</v>
      </c>
      <c r="I121" t="s">
        <v>431</v>
      </c>
      <c r="J121">
        <f t="shared" si="3"/>
        <v>0</v>
      </c>
      <c r="K121">
        <v>0</v>
      </c>
      <c r="L121">
        <v>0</v>
      </c>
      <c r="M121" t="s">
        <v>431</v>
      </c>
      <c r="N121">
        <v>0</v>
      </c>
    </row>
    <row r="122" spans="1:16" x14ac:dyDescent="0.25">
      <c r="A122" s="2" t="s">
        <v>79</v>
      </c>
      <c r="B122" s="2" t="s">
        <v>254</v>
      </c>
      <c r="C122" s="2" t="s">
        <v>340</v>
      </c>
      <c r="D122" s="2" t="s">
        <v>340</v>
      </c>
      <c r="E122" s="2" t="s">
        <v>340</v>
      </c>
      <c r="F122" s="2" t="s">
        <v>341</v>
      </c>
      <c r="G122" t="s">
        <v>400</v>
      </c>
      <c r="H122">
        <f>+SUMIFS(Skaičiuoklė!$E$7:$E$22,Skaičiuoklė!$C$7:$C$22,Sheet1!A95,Skaičiuoklė!$J$7:$J$22,"AK")</f>
        <v>0</v>
      </c>
      <c r="I122">
        <v>0</v>
      </c>
      <c r="J122">
        <f t="shared" si="3"/>
        <v>0</v>
      </c>
      <c r="K122">
        <v>0</v>
      </c>
      <c r="L122">
        <v>0</v>
      </c>
      <c r="M122">
        <v>0</v>
      </c>
      <c r="N122">
        <v>0</v>
      </c>
    </row>
    <row r="123" spans="1:16" x14ac:dyDescent="0.25">
      <c r="A123" s="2" t="s">
        <v>87</v>
      </c>
      <c r="B123" s="2" t="s">
        <v>88</v>
      </c>
      <c r="C123" s="2" t="s">
        <v>340</v>
      </c>
      <c r="D123" s="2" t="s">
        <v>340</v>
      </c>
      <c r="E123" s="2" t="s">
        <v>340</v>
      </c>
      <c r="F123" s="2" t="s">
        <v>341</v>
      </c>
      <c r="G123" t="s">
        <v>400</v>
      </c>
      <c r="H123">
        <f>+SUMIFS(Skaičiuoklė!$E$7:$E$22,Skaičiuoklė!$C$7:$C$22,Sheet1!A96,Skaičiuoklė!$J$7:$J$22,"AK")</f>
        <v>0</v>
      </c>
      <c r="I123">
        <v>0</v>
      </c>
      <c r="J123">
        <f t="shared" si="3"/>
        <v>0</v>
      </c>
      <c r="K123" t="s">
        <v>426</v>
      </c>
      <c r="L123">
        <v>0</v>
      </c>
      <c r="M123">
        <v>0</v>
      </c>
      <c r="N123">
        <v>0</v>
      </c>
      <c r="O123" t="s">
        <v>423</v>
      </c>
    </row>
    <row r="124" spans="1:16" x14ac:dyDescent="0.25">
      <c r="A124" s="2" t="s">
        <v>135</v>
      </c>
      <c r="B124" s="2" t="s">
        <v>326</v>
      </c>
      <c r="C124" s="2" t="s">
        <v>340</v>
      </c>
      <c r="D124" s="2" t="s">
        <v>340</v>
      </c>
      <c r="E124" s="2" t="s">
        <v>340</v>
      </c>
      <c r="F124" s="2" t="s">
        <v>341</v>
      </c>
      <c r="G124" t="s">
        <v>400</v>
      </c>
      <c r="H124">
        <f>+SUMIFS(Skaičiuoklė!$E$7:$E$22,Skaičiuoklė!$C$7:$C$22,Sheet1!A97,Skaičiuoklė!$J$7:$J$22,"AK")</f>
        <v>0</v>
      </c>
      <c r="I124" t="s">
        <v>431</v>
      </c>
      <c r="J124">
        <f t="shared" si="3"/>
        <v>0</v>
      </c>
      <c r="K124" t="s">
        <v>426</v>
      </c>
      <c r="L124">
        <v>0</v>
      </c>
      <c r="M124" t="s">
        <v>431</v>
      </c>
      <c r="N124">
        <v>0</v>
      </c>
      <c r="O124" t="s">
        <v>423</v>
      </c>
      <c r="P124" t="s">
        <v>247</v>
      </c>
    </row>
    <row r="125" spans="1:16" x14ac:dyDescent="0.25">
      <c r="A125" s="3" t="s">
        <v>359</v>
      </c>
      <c r="B125" s="3" t="s">
        <v>360</v>
      </c>
      <c r="C125" s="3"/>
      <c r="D125" s="3"/>
      <c r="E125" s="3"/>
      <c r="F125" s="3" t="s">
        <v>341</v>
      </c>
      <c r="G125" t="s">
        <v>406</v>
      </c>
      <c r="H125">
        <f>+SUMIFS(Skaičiuoklė!$E$7:$E$22,Skaičiuoklė!$C$7:$C$22,Sheet1!A168,Skaičiuoklė!$J$7:$J$22,"AK")</f>
        <v>0</v>
      </c>
      <c r="I125" t="s">
        <v>431</v>
      </c>
      <c r="J125">
        <f t="shared" si="3"/>
        <v>0</v>
      </c>
      <c r="K125" t="s">
        <v>427</v>
      </c>
      <c r="L125">
        <v>0</v>
      </c>
      <c r="M125" t="s">
        <v>431</v>
      </c>
      <c r="N125" t="s">
        <v>433</v>
      </c>
      <c r="O125" t="s">
        <v>423</v>
      </c>
    </row>
    <row r="126" spans="1:16" x14ac:dyDescent="0.25">
      <c r="A126" s="3" t="s">
        <v>361</v>
      </c>
      <c r="B126" s="3" t="s">
        <v>362</v>
      </c>
      <c r="C126" s="3"/>
      <c r="D126" s="3"/>
      <c r="E126" s="3"/>
      <c r="F126" s="3" t="s">
        <v>341</v>
      </c>
      <c r="G126" t="s">
        <v>402</v>
      </c>
      <c r="H126">
        <f>+SUMIFS(Skaičiuoklė!$E$7:$E$22,Skaičiuoklė!$C$7:$C$22,Sheet1!A169,Skaičiuoklė!$J$7:$J$22,"AK")</f>
        <v>0</v>
      </c>
      <c r="I126" t="s">
        <v>431</v>
      </c>
      <c r="J126">
        <f t="shared" si="3"/>
        <v>0</v>
      </c>
      <c r="K126">
        <v>0</v>
      </c>
      <c r="L126">
        <v>0</v>
      </c>
      <c r="M126" t="s">
        <v>431</v>
      </c>
      <c r="N126" t="s">
        <v>433</v>
      </c>
    </row>
    <row r="127" spans="1:16" x14ac:dyDescent="0.25">
      <c r="A127" s="2" t="s">
        <v>242</v>
      </c>
      <c r="B127" s="2" t="s">
        <v>134</v>
      </c>
      <c r="C127" s="2" t="s">
        <v>340</v>
      </c>
      <c r="D127" s="2" t="s">
        <v>340</v>
      </c>
      <c r="E127" s="2" t="s">
        <v>340</v>
      </c>
      <c r="F127" s="2" t="s">
        <v>341</v>
      </c>
      <c r="G127" t="s">
        <v>400</v>
      </c>
      <c r="H127">
        <f>+SUMIFS(Skaičiuoklė!$E$7:$E$22,Skaičiuoklė!$C$7:$C$22,Sheet1!A98,Skaičiuoklė!$J$7:$J$22,"AK")</f>
        <v>0</v>
      </c>
      <c r="I127" t="s">
        <v>431</v>
      </c>
      <c r="J127">
        <f t="shared" si="3"/>
        <v>0</v>
      </c>
      <c r="K127" t="s">
        <v>425</v>
      </c>
      <c r="L127">
        <v>0</v>
      </c>
      <c r="M127" t="s">
        <v>431</v>
      </c>
      <c r="N127">
        <v>0</v>
      </c>
      <c r="O127" t="s">
        <v>423</v>
      </c>
    </row>
    <row r="128" spans="1:16" x14ac:dyDescent="0.25">
      <c r="A128" s="2" t="s">
        <v>172</v>
      </c>
      <c r="B128" s="2" t="s">
        <v>173</v>
      </c>
      <c r="C128" s="2" t="s">
        <v>340</v>
      </c>
      <c r="D128" s="2" t="s">
        <v>340</v>
      </c>
      <c r="E128" s="2" t="s">
        <v>340</v>
      </c>
      <c r="F128" s="2" t="s">
        <v>341</v>
      </c>
      <c r="G128" t="s">
        <v>400</v>
      </c>
      <c r="H128">
        <f>+SUMIFS(Skaičiuoklė!$E$7:$E$22,Skaičiuoklė!$C$7:$C$22,Sheet1!A99,Skaičiuoklė!$J$7:$J$22,"AK")</f>
        <v>0</v>
      </c>
      <c r="I128" t="s">
        <v>431</v>
      </c>
      <c r="J128">
        <f t="shared" si="3"/>
        <v>0</v>
      </c>
      <c r="K128">
        <v>0</v>
      </c>
      <c r="L128">
        <v>0</v>
      </c>
      <c r="M128" t="s">
        <v>431</v>
      </c>
      <c r="N128">
        <v>0</v>
      </c>
    </row>
    <row r="129" spans="1:15" x14ac:dyDescent="0.25">
      <c r="A129" s="2" t="s">
        <v>103</v>
      </c>
      <c r="B129" s="2" t="s">
        <v>168</v>
      </c>
      <c r="C129" s="2" t="s">
        <v>340</v>
      </c>
      <c r="D129" s="2" t="s">
        <v>340</v>
      </c>
      <c r="E129" s="2" t="s">
        <v>340</v>
      </c>
      <c r="F129" s="2" t="s">
        <v>341</v>
      </c>
      <c r="G129" t="s">
        <v>400</v>
      </c>
      <c r="H129">
        <f>+SUMIFS(Skaičiuoklė!$E$7:$E$22,Skaičiuoklė!$C$7:$C$22,Sheet1!A100,Skaičiuoklė!$J$7:$J$22,"AK")</f>
        <v>0</v>
      </c>
      <c r="I129">
        <v>0</v>
      </c>
      <c r="J129">
        <f t="shared" si="3"/>
        <v>0</v>
      </c>
      <c r="K129">
        <v>0</v>
      </c>
      <c r="L129">
        <v>0</v>
      </c>
      <c r="M129">
        <v>0</v>
      </c>
      <c r="N129">
        <v>0</v>
      </c>
    </row>
    <row r="130" spans="1:15" x14ac:dyDescent="0.25">
      <c r="A130" s="2" t="s">
        <v>189</v>
      </c>
      <c r="B130" s="2" t="s">
        <v>190</v>
      </c>
      <c r="C130" s="2" t="s">
        <v>340</v>
      </c>
      <c r="D130" s="2" t="s">
        <v>340</v>
      </c>
      <c r="E130" s="2" t="s">
        <v>340</v>
      </c>
      <c r="F130" s="2" t="s">
        <v>341</v>
      </c>
      <c r="G130" t="s">
        <v>400</v>
      </c>
      <c r="H130">
        <f>+SUMIFS(Skaičiuoklė!$E$7:$E$22,Skaičiuoklė!$C$7:$C$22,Sheet1!A101,Skaičiuoklė!$J$7:$J$22,"AK")</f>
        <v>0</v>
      </c>
      <c r="I130" t="s">
        <v>431</v>
      </c>
      <c r="J130">
        <f t="shared" ref="J130:J161" si="4">+IF(I130="AK",H130,0)</f>
        <v>0</v>
      </c>
      <c r="K130">
        <v>0</v>
      </c>
      <c r="L130">
        <v>0</v>
      </c>
      <c r="M130" t="s">
        <v>431</v>
      </c>
      <c r="N130">
        <v>0</v>
      </c>
    </row>
    <row r="131" spans="1:15" x14ac:dyDescent="0.25">
      <c r="A131" s="3" t="s">
        <v>355</v>
      </c>
      <c r="B131" s="3" t="s">
        <v>356</v>
      </c>
      <c r="C131" s="3"/>
      <c r="D131" s="3"/>
      <c r="E131" s="3"/>
      <c r="F131" s="3" t="s">
        <v>341</v>
      </c>
      <c r="G131" t="s">
        <v>406</v>
      </c>
      <c r="H131">
        <f>+SUMIFS(Skaičiuoklė!$E$7:$E$22,Skaičiuoklė!$C$7:$C$22,Sheet1!A166,Skaičiuoklė!$J$7:$J$22,"AK")</f>
        <v>0</v>
      </c>
      <c r="I131" t="s">
        <v>431</v>
      </c>
      <c r="J131">
        <f t="shared" si="4"/>
        <v>0</v>
      </c>
      <c r="K131" t="s">
        <v>427</v>
      </c>
      <c r="L131">
        <v>0</v>
      </c>
      <c r="M131" t="s">
        <v>431</v>
      </c>
      <c r="N131" t="s">
        <v>433</v>
      </c>
      <c r="O131" t="s">
        <v>423</v>
      </c>
    </row>
    <row r="132" spans="1:15" x14ac:dyDescent="0.25">
      <c r="A132" s="3" t="s">
        <v>353</v>
      </c>
      <c r="B132" s="3" t="s">
        <v>354</v>
      </c>
      <c r="C132" s="3"/>
      <c r="D132" s="3"/>
      <c r="E132" s="3"/>
      <c r="F132" s="3" t="s">
        <v>341</v>
      </c>
      <c r="G132" t="s">
        <v>406</v>
      </c>
      <c r="H132">
        <f>+SUMIFS(Skaičiuoklė!$E$7:$E$22,Skaičiuoklė!$C$7:$C$22,Sheet1!A165,Skaičiuoklė!$J$7:$J$22,"AK")</f>
        <v>0</v>
      </c>
      <c r="I132" t="s">
        <v>431</v>
      </c>
      <c r="J132">
        <f t="shared" si="4"/>
        <v>0</v>
      </c>
      <c r="K132" t="s">
        <v>427</v>
      </c>
      <c r="L132">
        <v>0</v>
      </c>
      <c r="M132" t="s">
        <v>431</v>
      </c>
      <c r="N132" t="s">
        <v>433</v>
      </c>
      <c r="O132" t="s">
        <v>423</v>
      </c>
    </row>
    <row r="133" spans="1:15" x14ac:dyDescent="0.25">
      <c r="A133" s="2" t="s">
        <v>53</v>
      </c>
      <c r="B133" s="3" t="s">
        <v>348</v>
      </c>
      <c r="C133" s="2" t="s">
        <v>340</v>
      </c>
      <c r="D133" s="2" t="s">
        <v>341</v>
      </c>
      <c r="E133" s="2" t="s">
        <v>340</v>
      </c>
      <c r="F133" s="2" t="s">
        <v>341</v>
      </c>
      <c r="G133" t="s">
        <v>406</v>
      </c>
      <c r="H133">
        <f>+SUMIFS(Skaičiuoklė!$E$7:$E$22,Skaičiuoklė!$C$7:$C$22,Sheet1!A102,Skaičiuoklė!$J$7:$J$22,"AK")</f>
        <v>0</v>
      </c>
      <c r="I133" t="s">
        <v>431</v>
      </c>
      <c r="J133">
        <f t="shared" si="4"/>
        <v>0</v>
      </c>
      <c r="K133" t="s">
        <v>427</v>
      </c>
      <c r="L133" t="s">
        <v>432</v>
      </c>
      <c r="M133" t="s">
        <v>431</v>
      </c>
      <c r="N133" t="s">
        <v>433</v>
      </c>
      <c r="O133" t="s">
        <v>423</v>
      </c>
    </row>
    <row r="134" spans="1:15" x14ac:dyDescent="0.25">
      <c r="A134" s="2" t="s">
        <v>280</v>
      </c>
      <c r="B134" s="2" t="s">
        <v>281</v>
      </c>
      <c r="C134" s="2" t="s">
        <v>340</v>
      </c>
      <c r="D134" s="2" t="s">
        <v>340</v>
      </c>
      <c r="E134" s="2" t="s">
        <v>340</v>
      </c>
      <c r="F134" s="2" t="s">
        <v>340</v>
      </c>
      <c r="G134" t="s">
        <v>403</v>
      </c>
      <c r="H134">
        <f>+SUMIFS(Skaičiuoklė!$E$7:$E$22,Skaičiuoklė!$C$7:$C$22,Sheet1!A103,Skaičiuoklė!$J$7:$J$22,"AK")</f>
        <v>0</v>
      </c>
      <c r="I134">
        <v>0</v>
      </c>
      <c r="J134">
        <f t="shared" si="4"/>
        <v>0</v>
      </c>
      <c r="K134">
        <v>0</v>
      </c>
      <c r="L134">
        <v>0</v>
      </c>
      <c r="M134">
        <v>0</v>
      </c>
      <c r="N134">
        <v>0</v>
      </c>
    </row>
    <row r="135" spans="1:15" x14ac:dyDescent="0.25">
      <c r="A135" s="2" t="s">
        <v>308</v>
      </c>
      <c r="B135" s="2" t="s">
        <v>309</v>
      </c>
      <c r="C135" s="2" t="s">
        <v>340</v>
      </c>
      <c r="D135" s="2" t="s">
        <v>340</v>
      </c>
      <c r="E135" s="2" t="s">
        <v>340</v>
      </c>
      <c r="F135" s="2" t="s">
        <v>340</v>
      </c>
      <c r="G135" t="s">
        <v>403</v>
      </c>
      <c r="H135">
        <f>+SUMIFS(Skaičiuoklė!$E$7:$E$22,Skaičiuoklė!$C$7:$C$22,Sheet1!A104,Skaičiuoklė!$J$7:$J$22,"AK")</f>
        <v>0</v>
      </c>
      <c r="I135">
        <v>0</v>
      </c>
      <c r="J135">
        <f t="shared" si="4"/>
        <v>0</v>
      </c>
      <c r="K135">
        <v>0</v>
      </c>
      <c r="L135">
        <v>0</v>
      </c>
      <c r="M135">
        <v>0</v>
      </c>
      <c r="N135">
        <v>0</v>
      </c>
    </row>
    <row r="136" spans="1:15" x14ac:dyDescent="0.25">
      <c r="A136" s="2" t="s">
        <v>241</v>
      </c>
      <c r="B136" s="2" t="s">
        <v>133</v>
      </c>
      <c r="C136" s="2" t="s">
        <v>340</v>
      </c>
      <c r="D136" s="2" t="s">
        <v>340</v>
      </c>
      <c r="E136" s="2" t="s">
        <v>340</v>
      </c>
      <c r="F136" s="2" t="s">
        <v>341</v>
      </c>
      <c r="G136" t="s">
        <v>400</v>
      </c>
      <c r="H136">
        <f>+SUMIFS(Skaičiuoklė!$E$7:$E$22,Skaičiuoklė!$C$7:$C$22,Sheet1!A105,Skaičiuoklė!$J$7:$J$22,"AK")</f>
        <v>0</v>
      </c>
      <c r="I136" t="s">
        <v>431</v>
      </c>
      <c r="J136">
        <f t="shared" si="4"/>
        <v>0</v>
      </c>
      <c r="K136" t="s">
        <v>425</v>
      </c>
      <c r="L136">
        <v>0</v>
      </c>
      <c r="M136" t="s">
        <v>431</v>
      </c>
      <c r="N136">
        <v>0</v>
      </c>
      <c r="O136" t="s">
        <v>423</v>
      </c>
    </row>
    <row r="137" spans="1:15" x14ac:dyDescent="0.25">
      <c r="A137" s="2" t="s">
        <v>162</v>
      </c>
      <c r="B137" s="2" t="s">
        <v>163</v>
      </c>
      <c r="C137" s="2" t="s">
        <v>340</v>
      </c>
      <c r="D137" s="2" t="s">
        <v>341</v>
      </c>
      <c r="E137" s="2" t="s">
        <v>340</v>
      </c>
      <c r="F137" s="2" t="s">
        <v>341</v>
      </c>
      <c r="G137" t="s">
        <v>400</v>
      </c>
      <c r="H137">
        <f>+SUMIFS(Skaičiuoklė!$E$7:$E$22,Skaičiuoklė!$C$7:$C$22,Sheet1!A106,Skaičiuoklė!$J$7:$J$22,"AK")</f>
        <v>0</v>
      </c>
      <c r="I137" t="s">
        <v>431</v>
      </c>
      <c r="J137">
        <f t="shared" si="4"/>
        <v>0</v>
      </c>
      <c r="K137" t="s">
        <v>427</v>
      </c>
      <c r="L137">
        <v>0</v>
      </c>
      <c r="M137" t="s">
        <v>431</v>
      </c>
      <c r="N137" t="s">
        <v>433</v>
      </c>
      <c r="O137" t="s">
        <v>423</v>
      </c>
    </row>
    <row r="138" spans="1:15" x14ac:dyDescent="0.25">
      <c r="A138" s="2" t="s">
        <v>98</v>
      </c>
      <c r="B138" s="2" t="s">
        <v>156</v>
      </c>
      <c r="C138" s="2" t="s">
        <v>340</v>
      </c>
      <c r="D138" s="2" t="s">
        <v>341</v>
      </c>
      <c r="E138" s="2" t="s">
        <v>340</v>
      </c>
      <c r="F138" s="2" t="s">
        <v>341</v>
      </c>
      <c r="G138" t="s">
        <v>400</v>
      </c>
      <c r="H138">
        <f>+SUMIFS(Skaičiuoklė!$E$7:$E$22,Skaičiuoklė!$C$7:$C$22,Sheet1!A107,Skaičiuoklė!$J$7:$J$22,"AK")</f>
        <v>0</v>
      </c>
      <c r="I138" t="s">
        <v>431</v>
      </c>
      <c r="J138">
        <f t="shared" si="4"/>
        <v>0</v>
      </c>
      <c r="K138" t="s">
        <v>427</v>
      </c>
      <c r="L138">
        <v>0</v>
      </c>
      <c r="M138" t="s">
        <v>431</v>
      </c>
      <c r="N138" t="s">
        <v>433</v>
      </c>
      <c r="O138" t="s">
        <v>423</v>
      </c>
    </row>
    <row r="139" spans="1:15" x14ac:dyDescent="0.25">
      <c r="A139" s="2" t="s">
        <v>99</v>
      </c>
      <c r="B139" s="2" t="s">
        <v>157</v>
      </c>
      <c r="C139" s="2" t="s">
        <v>340</v>
      </c>
      <c r="D139" s="2" t="s">
        <v>341</v>
      </c>
      <c r="E139" s="2" t="s">
        <v>340</v>
      </c>
      <c r="F139" s="2" t="s">
        <v>341</v>
      </c>
      <c r="G139" t="s">
        <v>400</v>
      </c>
      <c r="H139">
        <f>+SUMIFS(Skaičiuoklė!$E$7:$E$22,Skaičiuoklė!$C$7:$C$22,Sheet1!A108,Skaičiuoklė!$J$7:$J$22,"AK")</f>
        <v>0</v>
      </c>
      <c r="I139" t="s">
        <v>431</v>
      </c>
      <c r="J139">
        <f t="shared" si="4"/>
        <v>0</v>
      </c>
      <c r="K139" t="s">
        <v>427</v>
      </c>
      <c r="L139">
        <v>0</v>
      </c>
      <c r="M139" t="s">
        <v>431</v>
      </c>
      <c r="N139" t="s">
        <v>433</v>
      </c>
      <c r="O139" t="s">
        <v>423</v>
      </c>
    </row>
    <row r="140" spans="1:15" x14ac:dyDescent="0.25">
      <c r="A140" s="2" t="s">
        <v>205</v>
      </c>
      <c r="B140" s="2" t="s">
        <v>206</v>
      </c>
      <c r="C140" s="2" t="s">
        <v>340</v>
      </c>
      <c r="D140" s="2" t="s">
        <v>340</v>
      </c>
      <c r="E140" s="2" t="s">
        <v>340</v>
      </c>
      <c r="F140" s="2" t="s">
        <v>341</v>
      </c>
      <c r="G140" t="s">
        <v>400</v>
      </c>
      <c r="H140">
        <f>+SUMIFS(Skaičiuoklė!$E$7:$E$22,Skaičiuoklė!$C$7:$C$22,Sheet1!A109,Skaičiuoklė!$J$7:$J$22,"AK")</f>
        <v>0</v>
      </c>
      <c r="I140" t="s">
        <v>431</v>
      </c>
      <c r="J140">
        <f t="shared" si="4"/>
        <v>0</v>
      </c>
      <c r="K140">
        <v>0</v>
      </c>
      <c r="L140">
        <v>0</v>
      </c>
      <c r="M140" t="s">
        <v>431</v>
      </c>
      <c r="N140">
        <v>0</v>
      </c>
    </row>
    <row r="141" spans="1:15" x14ac:dyDescent="0.25">
      <c r="A141" s="2" t="s">
        <v>203</v>
      </c>
      <c r="B141" s="2" t="s">
        <v>204</v>
      </c>
      <c r="C141" s="2" t="s">
        <v>340</v>
      </c>
      <c r="D141" s="2" t="s">
        <v>340</v>
      </c>
      <c r="E141" s="2" t="s">
        <v>340</v>
      </c>
      <c r="F141" s="2" t="s">
        <v>341</v>
      </c>
      <c r="G141" t="s">
        <v>400</v>
      </c>
      <c r="H141">
        <f>+SUMIFS(Skaičiuoklė!$E$7:$E$22,Skaičiuoklė!$C$7:$C$22,Sheet1!A110,Skaičiuoklė!$J$7:$J$22,"AK")</f>
        <v>0</v>
      </c>
      <c r="I141" t="s">
        <v>431</v>
      </c>
      <c r="J141">
        <f t="shared" si="4"/>
        <v>0</v>
      </c>
      <c r="K141">
        <v>0</v>
      </c>
      <c r="L141">
        <v>0</v>
      </c>
      <c r="M141" t="s">
        <v>431</v>
      </c>
      <c r="N141">
        <v>0</v>
      </c>
    </row>
    <row r="142" spans="1:15" x14ac:dyDescent="0.25">
      <c r="A142" s="2" t="s">
        <v>219</v>
      </c>
      <c r="B142" s="2" t="s">
        <v>220</v>
      </c>
      <c r="C142" s="2" t="s">
        <v>340</v>
      </c>
      <c r="D142" s="2" t="s">
        <v>340</v>
      </c>
      <c r="E142" s="2" t="s">
        <v>340</v>
      </c>
      <c r="F142" s="2" t="s">
        <v>341</v>
      </c>
      <c r="G142" t="s">
        <v>400</v>
      </c>
      <c r="H142">
        <f>+SUMIFS(Skaičiuoklė!$E$7:$E$22,Skaičiuoklė!$C$7:$C$22,Sheet1!A111,Skaičiuoklė!$J$7:$J$22,"AK")</f>
        <v>0</v>
      </c>
      <c r="I142" t="s">
        <v>431</v>
      </c>
      <c r="J142">
        <f t="shared" si="4"/>
        <v>0</v>
      </c>
      <c r="K142">
        <v>0</v>
      </c>
      <c r="L142">
        <v>0</v>
      </c>
      <c r="M142" t="s">
        <v>431</v>
      </c>
      <c r="N142">
        <v>0</v>
      </c>
    </row>
    <row r="143" spans="1:15" x14ac:dyDescent="0.25">
      <c r="A143" s="2" t="s">
        <v>76</v>
      </c>
      <c r="B143" s="2" t="s">
        <v>49</v>
      </c>
      <c r="C143" s="2" t="s">
        <v>340</v>
      </c>
      <c r="D143" s="2" t="s">
        <v>340</v>
      </c>
      <c r="E143" s="2" t="s">
        <v>340</v>
      </c>
      <c r="F143" s="2" t="s">
        <v>340</v>
      </c>
      <c r="G143" t="s">
        <v>403</v>
      </c>
      <c r="H143">
        <f>+SUMIFS(Skaičiuoklė!$E$7:$E$22,Skaičiuoklė!$C$7:$C$22,Sheet1!A112,Skaičiuoklė!$J$7:$J$22,"AK")</f>
        <v>0</v>
      </c>
      <c r="I143">
        <v>0</v>
      </c>
      <c r="J143">
        <f t="shared" si="4"/>
        <v>0</v>
      </c>
      <c r="K143">
        <v>0</v>
      </c>
      <c r="L143">
        <v>0</v>
      </c>
      <c r="M143">
        <v>0</v>
      </c>
      <c r="N143">
        <v>0</v>
      </c>
    </row>
    <row r="144" spans="1:15" x14ac:dyDescent="0.25">
      <c r="A144" s="2" t="s">
        <v>294</v>
      </c>
      <c r="B144" s="2" t="s">
        <v>295</v>
      </c>
      <c r="C144" s="2" t="s">
        <v>340</v>
      </c>
      <c r="D144" s="2" t="s">
        <v>340</v>
      </c>
      <c r="E144" s="2" t="s">
        <v>340</v>
      </c>
      <c r="F144" s="2" t="s">
        <v>340</v>
      </c>
      <c r="G144" t="s">
        <v>403</v>
      </c>
      <c r="H144">
        <f>+SUMIFS(Skaičiuoklė!$E$7:$E$22,Skaičiuoklė!$C$7:$C$22,Sheet1!A113,Skaičiuoklė!$J$7:$J$22,"AK")</f>
        <v>0</v>
      </c>
      <c r="I144">
        <v>0</v>
      </c>
      <c r="J144">
        <f t="shared" si="4"/>
        <v>0</v>
      </c>
      <c r="K144">
        <v>0</v>
      </c>
      <c r="L144">
        <v>0</v>
      </c>
      <c r="M144">
        <v>0</v>
      </c>
      <c r="N144">
        <v>0</v>
      </c>
    </row>
    <row r="145" spans="1:15" x14ac:dyDescent="0.25">
      <c r="A145" s="2" t="s">
        <v>213</v>
      </c>
      <c r="B145" s="2" t="s">
        <v>214</v>
      </c>
      <c r="C145" s="2" t="s">
        <v>340</v>
      </c>
      <c r="D145" s="2" t="s">
        <v>340</v>
      </c>
      <c r="E145" s="2" t="s">
        <v>340</v>
      </c>
      <c r="F145" s="2" t="s">
        <v>341</v>
      </c>
      <c r="G145" t="s">
        <v>400</v>
      </c>
      <c r="H145">
        <f>+SUMIFS(Skaičiuoklė!$E$7:$E$22,Skaičiuoklė!$C$7:$C$22,Sheet1!A114,Skaičiuoklė!$J$7:$J$22,"AK")</f>
        <v>0</v>
      </c>
      <c r="I145" t="s">
        <v>431</v>
      </c>
      <c r="J145">
        <f t="shared" si="4"/>
        <v>0</v>
      </c>
      <c r="K145">
        <v>0</v>
      </c>
      <c r="L145">
        <v>0</v>
      </c>
      <c r="M145" t="s">
        <v>431</v>
      </c>
      <c r="N145">
        <v>0</v>
      </c>
    </row>
    <row r="146" spans="1:15" x14ac:dyDescent="0.25">
      <c r="A146" s="2" t="s">
        <v>100</v>
      </c>
      <c r="B146" s="2" t="s">
        <v>158</v>
      </c>
      <c r="C146" s="2" t="s">
        <v>340</v>
      </c>
      <c r="D146" s="2" t="s">
        <v>341</v>
      </c>
      <c r="E146" s="2" t="s">
        <v>340</v>
      </c>
      <c r="F146" s="2" t="s">
        <v>341</v>
      </c>
      <c r="G146" t="s">
        <v>400</v>
      </c>
      <c r="H146">
        <f>+SUMIFS(Skaičiuoklė!$E$7:$E$22,Skaičiuoklė!$C$7:$C$22,Sheet1!A115,Skaičiuoklė!$J$7:$J$22,"AK")</f>
        <v>0</v>
      </c>
      <c r="I146" t="s">
        <v>431</v>
      </c>
      <c r="J146">
        <f t="shared" si="4"/>
        <v>0</v>
      </c>
      <c r="K146" t="s">
        <v>427</v>
      </c>
      <c r="L146">
        <v>0</v>
      </c>
      <c r="M146" t="s">
        <v>431</v>
      </c>
      <c r="N146" t="s">
        <v>433</v>
      </c>
      <c r="O146" t="s">
        <v>423</v>
      </c>
    </row>
    <row r="147" spans="1:15" x14ac:dyDescent="0.25">
      <c r="A147" s="2" t="s">
        <v>101</v>
      </c>
      <c r="B147" s="2" t="s">
        <v>159</v>
      </c>
      <c r="C147" s="2" t="s">
        <v>340</v>
      </c>
      <c r="D147" s="2" t="s">
        <v>341</v>
      </c>
      <c r="E147" s="2" t="s">
        <v>340</v>
      </c>
      <c r="F147" s="2" t="s">
        <v>341</v>
      </c>
      <c r="G147" t="s">
        <v>400</v>
      </c>
      <c r="H147">
        <f>+SUMIFS(Skaičiuoklė!$E$7:$E$22,Skaičiuoklė!$C$7:$C$22,Sheet1!A116,Skaičiuoklė!$J$7:$J$22,"AK")</f>
        <v>0</v>
      </c>
      <c r="I147" t="s">
        <v>431</v>
      </c>
      <c r="J147">
        <f t="shared" si="4"/>
        <v>0</v>
      </c>
      <c r="K147" t="s">
        <v>430</v>
      </c>
      <c r="L147" t="s">
        <v>432</v>
      </c>
      <c r="M147" t="s">
        <v>431</v>
      </c>
      <c r="N147" t="s">
        <v>433</v>
      </c>
      <c r="O147" t="s">
        <v>423</v>
      </c>
    </row>
    <row r="148" spans="1:15" x14ac:dyDescent="0.25">
      <c r="A148" s="2" t="s">
        <v>67</v>
      </c>
      <c r="B148" s="2" t="s">
        <v>262</v>
      </c>
      <c r="C148" s="2" t="s">
        <v>340</v>
      </c>
      <c r="D148" s="2" t="s">
        <v>340</v>
      </c>
      <c r="E148" s="2" t="s">
        <v>340</v>
      </c>
      <c r="F148" s="2" t="s">
        <v>341</v>
      </c>
      <c r="G148" t="s">
        <v>404</v>
      </c>
      <c r="H148">
        <f>+SUMIFS(Skaičiuoklė!$E$7:$E$22,Skaičiuoklė!$C$7:$C$22,Sheet1!A117,Skaičiuoklė!$J$7:$J$22,"AK")</f>
        <v>0</v>
      </c>
      <c r="I148">
        <v>0</v>
      </c>
      <c r="J148">
        <f t="shared" si="4"/>
        <v>0</v>
      </c>
      <c r="K148">
        <v>0</v>
      </c>
      <c r="L148">
        <v>0</v>
      </c>
      <c r="M148">
        <v>0</v>
      </c>
      <c r="N148">
        <v>0</v>
      </c>
    </row>
    <row r="149" spans="1:15" x14ac:dyDescent="0.25">
      <c r="A149" s="2" t="s">
        <v>194</v>
      </c>
      <c r="B149" s="2" t="s">
        <v>195</v>
      </c>
      <c r="C149" s="2" t="s">
        <v>340</v>
      </c>
      <c r="D149" s="2" t="s">
        <v>340</v>
      </c>
      <c r="E149" s="2" t="s">
        <v>340</v>
      </c>
      <c r="F149" s="2" t="s">
        <v>341</v>
      </c>
      <c r="G149" t="s">
        <v>400</v>
      </c>
      <c r="H149">
        <f>+SUMIFS(Skaičiuoklė!$E$7:$E$22,Skaičiuoklė!$C$7:$C$22,Sheet1!A118,Skaičiuoklė!$J$7:$J$22,"AK")</f>
        <v>0</v>
      </c>
      <c r="I149" t="s">
        <v>431</v>
      </c>
      <c r="J149">
        <f t="shared" si="4"/>
        <v>0</v>
      </c>
      <c r="K149">
        <v>0</v>
      </c>
      <c r="L149">
        <v>0</v>
      </c>
      <c r="M149" t="s">
        <v>431</v>
      </c>
      <c r="N149">
        <v>0</v>
      </c>
    </row>
    <row r="150" spans="1:15" x14ac:dyDescent="0.25">
      <c r="A150" s="2" t="s">
        <v>117</v>
      </c>
      <c r="B150" s="2" t="s">
        <v>234</v>
      </c>
      <c r="C150" s="2" t="s">
        <v>340</v>
      </c>
      <c r="D150" s="2" t="s">
        <v>340</v>
      </c>
      <c r="E150" s="2" t="s">
        <v>340</v>
      </c>
      <c r="F150" s="2" t="s">
        <v>341</v>
      </c>
      <c r="G150" t="s">
        <v>400</v>
      </c>
      <c r="H150">
        <f>+SUMIFS(Skaičiuoklė!$E$7:$E$22,Skaičiuoklė!$C$7:$C$22,Sheet1!A119,Skaičiuoklė!$J$7:$J$22,"AK")</f>
        <v>0</v>
      </c>
      <c r="I150" t="s">
        <v>431</v>
      </c>
      <c r="J150">
        <f t="shared" si="4"/>
        <v>0</v>
      </c>
      <c r="K150" t="s">
        <v>427</v>
      </c>
      <c r="L150">
        <v>0</v>
      </c>
      <c r="M150" t="s">
        <v>431</v>
      </c>
      <c r="N150" t="s">
        <v>433</v>
      </c>
      <c r="O150" t="s">
        <v>423</v>
      </c>
    </row>
    <row r="151" spans="1:15" x14ac:dyDescent="0.25">
      <c r="A151" s="2" t="s">
        <v>65</v>
      </c>
      <c r="B151" s="2" t="s">
        <v>258</v>
      </c>
      <c r="C151" s="2" t="s">
        <v>340</v>
      </c>
      <c r="D151" s="2" t="s">
        <v>340</v>
      </c>
      <c r="E151" s="2" t="s">
        <v>340</v>
      </c>
      <c r="F151" s="2" t="s">
        <v>341</v>
      </c>
      <c r="G151" t="s">
        <v>402</v>
      </c>
      <c r="H151">
        <f>+SUMIFS(Skaičiuoklė!$E$7:$E$22,Skaičiuoklė!$C$7:$C$22,Sheet1!A120,Skaičiuoklė!$J$7:$J$22,"AK")</f>
        <v>0</v>
      </c>
      <c r="I151" t="s">
        <v>431</v>
      </c>
      <c r="J151">
        <f t="shared" si="4"/>
        <v>0</v>
      </c>
      <c r="K151">
        <v>0</v>
      </c>
      <c r="L151">
        <v>0</v>
      </c>
      <c r="M151" t="s">
        <v>431</v>
      </c>
      <c r="N151" t="s">
        <v>433</v>
      </c>
    </row>
    <row r="152" spans="1:15" x14ac:dyDescent="0.25">
      <c r="A152" s="2" t="s">
        <v>54</v>
      </c>
      <c r="B152" s="2" t="s">
        <v>9</v>
      </c>
      <c r="C152" s="2" t="s">
        <v>340</v>
      </c>
      <c r="D152" s="2" t="s">
        <v>341</v>
      </c>
      <c r="E152" s="2" t="s">
        <v>340</v>
      </c>
      <c r="F152" s="2" t="s">
        <v>341</v>
      </c>
      <c r="G152" t="s">
        <v>400</v>
      </c>
      <c r="H152">
        <f>+SUMIFS(Skaičiuoklė!$E$7:$E$22,Skaičiuoklė!$C$7:$C$22,Sheet1!A121,Skaičiuoklė!$J$7:$J$22,"AK")</f>
        <v>0</v>
      </c>
      <c r="I152" t="s">
        <v>431</v>
      </c>
      <c r="J152">
        <f t="shared" si="4"/>
        <v>0</v>
      </c>
      <c r="K152" t="s">
        <v>425</v>
      </c>
      <c r="L152">
        <v>0</v>
      </c>
      <c r="M152" t="s">
        <v>431</v>
      </c>
      <c r="N152">
        <v>0</v>
      </c>
      <c r="O152" t="s">
        <v>423</v>
      </c>
    </row>
    <row r="153" spans="1:15" x14ac:dyDescent="0.25">
      <c r="A153" s="2" t="s">
        <v>201</v>
      </c>
      <c r="B153" s="2" t="s">
        <v>202</v>
      </c>
      <c r="C153" s="2" t="s">
        <v>340</v>
      </c>
      <c r="D153" s="2" t="s">
        <v>340</v>
      </c>
      <c r="E153" s="2" t="s">
        <v>340</v>
      </c>
      <c r="F153" s="2" t="s">
        <v>341</v>
      </c>
      <c r="G153" t="s">
        <v>400</v>
      </c>
      <c r="H153">
        <f>+SUMIFS(Skaičiuoklė!$E$7:$E$22,Skaičiuoklė!$C$7:$C$22,Sheet1!A122,Skaičiuoklė!$J$7:$J$22,"AK")</f>
        <v>0</v>
      </c>
      <c r="I153" t="s">
        <v>431</v>
      </c>
      <c r="J153">
        <f t="shared" si="4"/>
        <v>0</v>
      </c>
      <c r="K153">
        <v>0</v>
      </c>
      <c r="L153">
        <v>0</v>
      </c>
      <c r="M153" t="s">
        <v>431</v>
      </c>
      <c r="N153">
        <v>0</v>
      </c>
    </row>
    <row r="154" spans="1:15" x14ac:dyDescent="0.25">
      <c r="A154" s="2" t="s">
        <v>71</v>
      </c>
      <c r="B154" s="2" t="s">
        <v>47</v>
      </c>
      <c r="C154" s="2" t="s">
        <v>340</v>
      </c>
      <c r="D154" s="2" t="s">
        <v>340</v>
      </c>
      <c r="E154" s="2" t="s">
        <v>340</v>
      </c>
      <c r="F154" s="2" t="s">
        <v>340</v>
      </c>
      <c r="G154" t="s">
        <v>403</v>
      </c>
      <c r="H154">
        <f>+SUMIFS(Skaičiuoklė!$E$7:$E$22,Skaičiuoklė!$C$7:$C$22,Sheet1!A123,Skaičiuoklė!$J$7:$J$22,"AK")</f>
        <v>0</v>
      </c>
      <c r="I154">
        <v>0</v>
      </c>
      <c r="J154">
        <f t="shared" si="4"/>
        <v>0</v>
      </c>
      <c r="K154">
        <v>0</v>
      </c>
      <c r="L154">
        <v>0</v>
      </c>
      <c r="M154">
        <v>0</v>
      </c>
      <c r="N154">
        <v>0</v>
      </c>
    </row>
    <row r="155" spans="1:15" x14ac:dyDescent="0.25">
      <c r="A155" s="2" t="s">
        <v>252</v>
      </c>
      <c r="B155" s="2" t="s">
        <v>253</v>
      </c>
      <c r="C155" s="2" t="s">
        <v>340</v>
      </c>
      <c r="D155" s="2" t="s">
        <v>340</v>
      </c>
      <c r="E155" s="2" t="s">
        <v>340</v>
      </c>
      <c r="F155" s="2" t="s">
        <v>341</v>
      </c>
      <c r="G155" t="s">
        <v>400</v>
      </c>
      <c r="H155">
        <f>+SUMIFS(Skaičiuoklė!$E$7:$E$22,Skaičiuoklė!$C$7:$C$22,Sheet1!A124,Skaičiuoklė!$J$7:$J$22,"AK")</f>
        <v>0</v>
      </c>
      <c r="I155">
        <v>0</v>
      </c>
      <c r="J155">
        <f t="shared" si="4"/>
        <v>0</v>
      </c>
      <c r="K155">
        <v>0</v>
      </c>
      <c r="L155">
        <v>0</v>
      </c>
      <c r="M155">
        <v>0</v>
      </c>
      <c r="N155">
        <v>0</v>
      </c>
    </row>
    <row r="156" spans="1:15" x14ac:dyDescent="0.25">
      <c r="A156" s="2" t="s">
        <v>290</v>
      </c>
      <c r="B156" s="2" t="s">
        <v>291</v>
      </c>
      <c r="C156" s="2" t="s">
        <v>340</v>
      </c>
      <c r="D156" s="2" t="s">
        <v>340</v>
      </c>
      <c r="E156" s="2" t="s">
        <v>340</v>
      </c>
      <c r="F156" s="2" t="s">
        <v>340</v>
      </c>
      <c r="G156" t="s">
        <v>403</v>
      </c>
      <c r="H156">
        <f>+SUMIFS(Skaičiuoklė!$E$7:$E$22,Skaičiuoklė!$C$7:$C$22,Sheet1!A125,Skaičiuoklė!$J$7:$J$22,"AK")</f>
        <v>0</v>
      </c>
      <c r="I156">
        <v>0</v>
      </c>
      <c r="J156">
        <f t="shared" si="4"/>
        <v>0</v>
      </c>
      <c r="K156">
        <v>0</v>
      </c>
      <c r="L156">
        <v>0</v>
      </c>
      <c r="M156">
        <v>0</v>
      </c>
      <c r="N156">
        <v>0</v>
      </c>
    </row>
    <row r="157" spans="1:15" x14ac:dyDescent="0.25">
      <c r="A157" s="2" t="s">
        <v>327</v>
      </c>
      <c r="B157" s="2" t="s">
        <v>328</v>
      </c>
      <c r="C157" s="2" t="s">
        <v>340</v>
      </c>
      <c r="D157" s="2" t="s">
        <v>340</v>
      </c>
      <c r="E157" s="2" t="s">
        <v>340</v>
      </c>
      <c r="F157" s="2" t="s">
        <v>340</v>
      </c>
      <c r="G157" t="s">
        <v>403</v>
      </c>
      <c r="H157">
        <f>+SUMIFS(Skaičiuoklė!$E$7:$E$22,Skaičiuoklė!$C$7:$C$22,Sheet1!A126,Skaičiuoklė!$J$7:$J$22,"AK")</f>
        <v>0</v>
      </c>
      <c r="I157">
        <v>0</v>
      </c>
      <c r="J157">
        <f t="shared" si="4"/>
        <v>0</v>
      </c>
      <c r="K157">
        <v>0</v>
      </c>
      <c r="L157">
        <v>0</v>
      </c>
      <c r="M157">
        <v>0</v>
      </c>
      <c r="N157">
        <v>0</v>
      </c>
    </row>
    <row r="158" spans="1:15" x14ac:dyDescent="0.25">
      <c r="A158" s="2" t="s">
        <v>84</v>
      </c>
      <c r="B158" s="2" t="s">
        <v>43</v>
      </c>
      <c r="C158" s="2" t="s">
        <v>340</v>
      </c>
      <c r="D158" s="2" t="s">
        <v>340</v>
      </c>
      <c r="E158" s="2" t="s">
        <v>340</v>
      </c>
      <c r="F158" s="2" t="s">
        <v>340</v>
      </c>
      <c r="G158" t="s">
        <v>401</v>
      </c>
      <c r="H158">
        <f>+SUMIFS(Skaičiuoklė!$E$7:$E$22,Skaičiuoklė!$C$7:$C$22,Sheet1!A127,Skaičiuoklė!$J$7:$J$22,"AK")</f>
        <v>0</v>
      </c>
      <c r="I158">
        <v>0</v>
      </c>
      <c r="J158">
        <f t="shared" si="4"/>
        <v>0</v>
      </c>
      <c r="K158">
        <v>0</v>
      </c>
      <c r="L158">
        <v>0</v>
      </c>
      <c r="M158">
        <v>0</v>
      </c>
      <c r="N158">
        <v>0</v>
      </c>
    </row>
    <row r="159" spans="1:15" x14ac:dyDescent="0.25">
      <c r="A159" s="2" t="s">
        <v>276</v>
      </c>
      <c r="B159" s="2" t="s">
        <v>277</v>
      </c>
      <c r="C159" s="2" t="s">
        <v>340</v>
      </c>
      <c r="D159" s="2" t="s">
        <v>340</v>
      </c>
      <c r="E159" s="2" t="s">
        <v>340</v>
      </c>
      <c r="F159" s="2" t="s">
        <v>340</v>
      </c>
      <c r="G159" t="s">
        <v>403</v>
      </c>
      <c r="H159">
        <f>+SUMIFS(Skaičiuoklė!$E$7:$E$22,Skaičiuoklė!$C$7:$C$22,Sheet1!A128,Skaičiuoklė!$J$7:$J$22,"AK")</f>
        <v>0</v>
      </c>
      <c r="I159">
        <v>0</v>
      </c>
      <c r="J159">
        <f t="shared" si="4"/>
        <v>0</v>
      </c>
      <c r="K159">
        <v>0</v>
      </c>
      <c r="L159">
        <v>0</v>
      </c>
      <c r="M159">
        <v>0</v>
      </c>
      <c r="N159">
        <v>0</v>
      </c>
    </row>
    <row r="160" spans="1:15" x14ac:dyDescent="0.25">
      <c r="A160" s="2" t="s">
        <v>119</v>
      </c>
      <c r="B160" s="2" t="s">
        <v>235</v>
      </c>
      <c r="C160" s="2" t="s">
        <v>340</v>
      </c>
      <c r="D160" s="2" t="s">
        <v>341</v>
      </c>
      <c r="E160" s="2" t="s">
        <v>340</v>
      </c>
      <c r="F160" s="2" t="s">
        <v>341</v>
      </c>
      <c r="G160" t="s">
        <v>400</v>
      </c>
      <c r="H160">
        <f>+SUMIFS(Skaičiuoklė!$E$7:$E$22,Skaičiuoklė!$C$7:$C$22,Sheet1!A129,Skaičiuoklė!$J$7:$J$22,"AK")</f>
        <v>0</v>
      </c>
      <c r="I160" t="s">
        <v>431</v>
      </c>
      <c r="J160">
        <f t="shared" si="4"/>
        <v>0</v>
      </c>
      <c r="K160" t="s">
        <v>425</v>
      </c>
      <c r="L160">
        <v>0</v>
      </c>
      <c r="M160" t="s">
        <v>431</v>
      </c>
      <c r="N160" t="s">
        <v>433</v>
      </c>
      <c r="O160" t="s">
        <v>423</v>
      </c>
    </row>
    <row r="161" spans="1:15" x14ac:dyDescent="0.25">
      <c r="A161" s="2" t="s">
        <v>118</v>
      </c>
      <c r="B161" s="2" t="s">
        <v>7</v>
      </c>
      <c r="C161" s="2" t="s">
        <v>340</v>
      </c>
      <c r="D161" s="2" t="s">
        <v>341</v>
      </c>
      <c r="E161" s="2" t="s">
        <v>340</v>
      </c>
      <c r="F161" s="2" t="s">
        <v>341</v>
      </c>
      <c r="G161" t="s">
        <v>400</v>
      </c>
      <c r="H161">
        <f>+SUMIFS(Skaičiuoklė!$E$7:$E$22,Skaičiuoklė!$C$7:$C$22,Sheet1!A130,Skaičiuoklė!$J$7:$J$22,"AK")</f>
        <v>0</v>
      </c>
      <c r="I161" t="s">
        <v>431</v>
      </c>
      <c r="J161">
        <f t="shared" si="4"/>
        <v>0</v>
      </c>
      <c r="K161" t="s">
        <v>425</v>
      </c>
      <c r="L161">
        <v>0</v>
      </c>
      <c r="M161" t="s">
        <v>431</v>
      </c>
      <c r="N161" t="s">
        <v>433</v>
      </c>
      <c r="O161" t="s">
        <v>423</v>
      </c>
    </row>
    <row r="162" spans="1:15" x14ac:dyDescent="0.25">
      <c r="A162" s="2" t="s">
        <v>236</v>
      </c>
      <c r="B162" s="2" t="s">
        <v>237</v>
      </c>
      <c r="C162" s="2" t="s">
        <v>340</v>
      </c>
      <c r="D162" s="2" t="s">
        <v>341</v>
      </c>
      <c r="E162" s="2" t="s">
        <v>340</v>
      </c>
      <c r="F162" s="2" t="s">
        <v>341</v>
      </c>
      <c r="G162" t="s">
        <v>400</v>
      </c>
      <c r="H162">
        <f>+SUMIFS(Skaičiuoklė!$E$7:$E$22,Skaičiuoklė!$C$7:$C$22,Sheet1!A131,Skaičiuoklė!$J$7:$J$22,"AK")</f>
        <v>0</v>
      </c>
      <c r="I162" t="s">
        <v>431</v>
      </c>
      <c r="J162">
        <f t="shared" ref="J162:J193" si="5">+IF(I162="AK",H162,0)</f>
        <v>0</v>
      </c>
      <c r="K162" t="s">
        <v>425</v>
      </c>
      <c r="L162">
        <v>0</v>
      </c>
      <c r="M162" t="s">
        <v>431</v>
      </c>
      <c r="N162" t="s">
        <v>433</v>
      </c>
      <c r="O162" t="s">
        <v>423</v>
      </c>
    </row>
    <row r="163" spans="1:15" x14ac:dyDescent="0.25">
      <c r="A163" s="2" t="s">
        <v>108</v>
      </c>
      <c r="B163" s="2" t="s">
        <v>188</v>
      </c>
      <c r="C163" s="2" t="s">
        <v>340</v>
      </c>
      <c r="D163" s="2" t="s">
        <v>340</v>
      </c>
      <c r="E163" s="2" t="s">
        <v>340</v>
      </c>
      <c r="F163" s="2" t="s">
        <v>341</v>
      </c>
      <c r="G163" t="s">
        <v>400</v>
      </c>
      <c r="H163">
        <f>+SUMIFS(Skaičiuoklė!$E$7:$E$22,Skaičiuoklė!$C$7:$C$22,Sheet1!A132,Skaičiuoklė!$J$7:$J$22,"AK")</f>
        <v>0</v>
      </c>
      <c r="I163" t="s">
        <v>431</v>
      </c>
      <c r="J163">
        <f t="shared" si="5"/>
        <v>0</v>
      </c>
      <c r="K163">
        <v>0</v>
      </c>
      <c r="L163">
        <v>0</v>
      </c>
      <c r="M163" t="s">
        <v>431</v>
      </c>
      <c r="N163">
        <v>0</v>
      </c>
    </row>
    <row r="164" spans="1:15" x14ac:dyDescent="0.25">
      <c r="A164" s="2" t="s">
        <v>268</v>
      </c>
      <c r="B164" s="2" t="s">
        <v>145</v>
      </c>
      <c r="C164" s="2" t="s">
        <v>340</v>
      </c>
      <c r="D164" s="2" t="s">
        <v>340</v>
      </c>
      <c r="E164" s="2" t="s">
        <v>340</v>
      </c>
      <c r="F164" s="2" t="s">
        <v>340</v>
      </c>
      <c r="G164" t="s">
        <v>403</v>
      </c>
      <c r="H164">
        <f>+SUMIFS(Skaičiuoklė!$E$7:$E$22,Skaičiuoklė!$C$7:$C$22,Sheet1!A133,Skaičiuoklė!$J$7:$J$22,"AK")</f>
        <v>0</v>
      </c>
      <c r="I164">
        <v>0</v>
      </c>
      <c r="J164">
        <f t="shared" si="5"/>
        <v>0</v>
      </c>
      <c r="K164">
        <v>0</v>
      </c>
      <c r="L164">
        <v>0</v>
      </c>
      <c r="M164">
        <v>0</v>
      </c>
      <c r="N164">
        <v>0</v>
      </c>
    </row>
    <row r="165" spans="1:15" x14ac:dyDescent="0.25">
      <c r="A165" s="2" t="s">
        <v>282</v>
      </c>
      <c r="B165" s="2" t="s">
        <v>283</v>
      </c>
      <c r="C165" s="2" t="s">
        <v>340</v>
      </c>
      <c r="D165" s="2" t="s">
        <v>340</v>
      </c>
      <c r="E165" s="2" t="s">
        <v>340</v>
      </c>
      <c r="F165" s="2" t="s">
        <v>340</v>
      </c>
      <c r="G165" t="s">
        <v>403</v>
      </c>
      <c r="H165">
        <f>+SUMIFS(Skaičiuoklė!$E$7:$E$22,Skaičiuoklė!$C$7:$C$22,Sheet1!A134,Skaičiuoklė!$J$7:$J$22,"AK")</f>
        <v>0</v>
      </c>
      <c r="I165">
        <v>0</v>
      </c>
      <c r="J165">
        <f t="shared" si="5"/>
        <v>0</v>
      </c>
      <c r="K165">
        <v>0</v>
      </c>
      <c r="L165">
        <v>0</v>
      </c>
      <c r="M165">
        <v>0</v>
      </c>
      <c r="N165">
        <v>0</v>
      </c>
    </row>
    <row r="166" spans="1:15" x14ac:dyDescent="0.25">
      <c r="A166" s="2" t="s">
        <v>269</v>
      </c>
      <c r="B166" s="2" t="s">
        <v>146</v>
      </c>
      <c r="C166" s="2" t="s">
        <v>340</v>
      </c>
      <c r="D166" s="2" t="s">
        <v>340</v>
      </c>
      <c r="E166" s="2" t="s">
        <v>340</v>
      </c>
      <c r="F166" s="2" t="s">
        <v>340</v>
      </c>
      <c r="G166" t="s">
        <v>403</v>
      </c>
      <c r="H166">
        <f>+SUMIFS(Skaičiuoklė!$E$7:$E$22,Skaičiuoklė!$C$7:$C$22,Sheet1!A135,Skaičiuoklė!$J$7:$J$22,"AK")</f>
        <v>0</v>
      </c>
      <c r="I166">
        <v>0</v>
      </c>
      <c r="J166">
        <f t="shared" si="5"/>
        <v>0</v>
      </c>
      <c r="K166">
        <v>0</v>
      </c>
      <c r="L166">
        <v>0</v>
      </c>
      <c r="M166">
        <v>0</v>
      </c>
      <c r="N166">
        <v>0</v>
      </c>
    </row>
    <row r="167" spans="1:15" x14ac:dyDescent="0.25">
      <c r="A167" s="3" t="s">
        <v>375</v>
      </c>
      <c r="B167" s="3" t="s">
        <v>36</v>
      </c>
      <c r="C167" s="3"/>
      <c r="D167" s="3"/>
      <c r="E167" s="3"/>
      <c r="F167" s="3"/>
      <c r="G167" t="s">
        <v>401</v>
      </c>
      <c r="H167">
        <f>+SUMIFS(Skaičiuoklė!$E$7:$E$22,Skaičiuoklė!$C$7:$C$22,Sheet1!A176,Skaičiuoklė!$J$7:$J$22,"AK")</f>
        <v>0</v>
      </c>
      <c r="I167">
        <v>0</v>
      </c>
      <c r="J167">
        <f t="shared" si="5"/>
        <v>0</v>
      </c>
      <c r="K167">
        <v>0</v>
      </c>
      <c r="L167">
        <v>0</v>
      </c>
      <c r="M167">
        <v>0</v>
      </c>
      <c r="N167">
        <v>0</v>
      </c>
    </row>
    <row r="168" spans="1:15" x14ac:dyDescent="0.25">
      <c r="A168" s="2" t="s">
        <v>310</v>
      </c>
      <c r="B168" s="2" t="s">
        <v>335</v>
      </c>
      <c r="C168" s="2" t="s">
        <v>340</v>
      </c>
      <c r="D168" s="2" t="s">
        <v>340</v>
      </c>
      <c r="E168" s="2" t="s">
        <v>340</v>
      </c>
      <c r="F168" s="2" t="s">
        <v>340</v>
      </c>
      <c r="G168" t="s">
        <v>403</v>
      </c>
      <c r="H168">
        <f>+SUMIFS(Skaičiuoklė!$E$7:$E$22,Skaičiuoklė!$C$7:$C$22,Sheet1!A136,Skaičiuoklė!$J$7:$J$22,"AK")</f>
        <v>0</v>
      </c>
      <c r="I168">
        <v>0</v>
      </c>
      <c r="J168">
        <f t="shared" si="5"/>
        <v>0</v>
      </c>
      <c r="K168">
        <v>0</v>
      </c>
      <c r="L168">
        <v>0</v>
      </c>
      <c r="M168">
        <v>0</v>
      </c>
      <c r="N168">
        <v>0</v>
      </c>
    </row>
    <row r="169" spans="1:15" x14ac:dyDescent="0.25">
      <c r="A169" s="2" t="s">
        <v>217</v>
      </c>
      <c r="B169" s="2" t="s">
        <v>218</v>
      </c>
      <c r="C169" s="2" t="s">
        <v>340</v>
      </c>
      <c r="D169" s="2" t="s">
        <v>340</v>
      </c>
      <c r="E169" s="2" t="s">
        <v>340</v>
      </c>
      <c r="F169" s="2" t="s">
        <v>341</v>
      </c>
      <c r="G169" t="s">
        <v>400</v>
      </c>
      <c r="H169">
        <f>+SUMIFS(Skaičiuoklė!$E$7:$E$22,Skaičiuoklė!$C$7:$C$22,Sheet1!A137,Skaičiuoklė!$J$7:$J$22,"AK")</f>
        <v>0</v>
      </c>
      <c r="I169" t="s">
        <v>431</v>
      </c>
      <c r="J169">
        <f t="shared" si="5"/>
        <v>0</v>
      </c>
      <c r="K169">
        <v>0</v>
      </c>
      <c r="L169">
        <v>0</v>
      </c>
      <c r="M169" t="s">
        <v>431</v>
      </c>
      <c r="N169">
        <v>0</v>
      </c>
    </row>
    <row r="170" spans="1:15" x14ac:dyDescent="0.25">
      <c r="A170" s="2" t="s">
        <v>288</v>
      </c>
      <c r="B170" s="2" t="s">
        <v>289</v>
      </c>
      <c r="C170" s="2" t="s">
        <v>340</v>
      </c>
      <c r="D170" s="2" t="s">
        <v>340</v>
      </c>
      <c r="E170" s="2" t="s">
        <v>340</v>
      </c>
      <c r="F170" s="2" t="s">
        <v>340</v>
      </c>
      <c r="G170" t="s">
        <v>403</v>
      </c>
      <c r="H170">
        <f>+SUMIFS(Skaičiuoklė!$E$7:$E$22,Skaičiuoklė!$C$7:$C$22,Sheet1!A138,Skaičiuoklė!$J$7:$J$22,"AK")</f>
        <v>0</v>
      </c>
      <c r="I170">
        <v>0</v>
      </c>
      <c r="J170">
        <f t="shared" si="5"/>
        <v>0</v>
      </c>
      <c r="K170">
        <v>0</v>
      </c>
      <c r="L170">
        <v>0</v>
      </c>
      <c r="M170">
        <v>0</v>
      </c>
      <c r="N170">
        <v>0</v>
      </c>
    </row>
    <row r="171" spans="1:15" x14ac:dyDescent="0.25">
      <c r="A171" s="2" t="s">
        <v>238</v>
      </c>
      <c r="B171" s="2" t="s">
        <v>239</v>
      </c>
      <c r="C171" s="2" t="s">
        <v>340</v>
      </c>
      <c r="D171" s="2" t="s">
        <v>340</v>
      </c>
      <c r="E171" s="2" t="s">
        <v>340</v>
      </c>
      <c r="F171" s="2" t="s">
        <v>341</v>
      </c>
      <c r="G171" t="s">
        <v>400</v>
      </c>
      <c r="H171">
        <f>+SUMIFS(Skaičiuoklė!$E$7:$E$22,Skaičiuoklė!$C$7:$C$22,Sheet1!A139,Skaičiuoklė!$J$7:$J$22,"AK")</f>
        <v>0</v>
      </c>
      <c r="I171" t="s">
        <v>431</v>
      </c>
      <c r="J171">
        <f t="shared" si="5"/>
        <v>0</v>
      </c>
      <c r="K171">
        <v>0</v>
      </c>
      <c r="L171">
        <v>0</v>
      </c>
      <c r="M171" t="s">
        <v>431</v>
      </c>
      <c r="N171">
        <v>0</v>
      </c>
    </row>
    <row r="172" spans="1:15" x14ac:dyDescent="0.25">
      <c r="A172" s="2" t="s">
        <v>307</v>
      </c>
      <c r="B172" s="2" t="s">
        <v>334</v>
      </c>
      <c r="C172" s="2" t="s">
        <v>340</v>
      </c>
      <c r="D172" s="2" t="s">
        <v>340</v>
      </c>
      <c r="E172" s="2" t="s">
        <v>340</v>
      </c>
      <c r="F172" s="2" t="s">
        <v>340</v>
      </c>
      <c r="G172" t="s">
        <v>403</v>
      </c>
      <c r="H172">
        <f>+SUMIFS(Skaičiuoklė!$E$7:$E$22,Skaičiuoklė!$C$7:$C$22,Sheet1!A140,Skaičiuoklė!$J$7:$J$22,"AK")</f>
        <v>0</v>
      </c>
      <c r="I172">
        <v>0</v>
      </c>
      <c r="J172">
        <f t="shared" si="5"/>
        <v>0</v>
      </c>
      <c r="K172">
        <v>0</v>
      </c>
      <c r="L172">
        <v>0</v>
      </c>
      <c r="M172">
        <v>0</v>
      </c>
      <c r="N172">
        <v>0</v>
      </c>
    </row>
    <row r="173" spans="1:15" x14ac:dyDescent="0.25">
      <c r="A173" s="2" t="s">
        <v>123</v>
      </c>
      <c r="B173" s="2" t="s">
        <v>35</v>
      </c>
      <c r="C173" s="2" t="s">
        <v>340</v>
      </c>
      <c r="D173" s="2" t="s">
        <v>340</v>
      </c>
      <c r="E173" s="2" t="s">
        <v>340</v>
      </c>
      <c r="F173" s="2" t="s">
        <v>340</v>
      </c>
      <c r="G173" t="s">
        <v>405</v>
      </c>
      <c r="H173">
        <f>+SUMIFS(Skaičiuoklė!$E$7:$E$22,Skaičiuoklė!$C$7:$C$22,Sheet1!A141,Skaičiuoklė!$J$7:$J$22,"AK")</f>
        <v>0</v>
      </c>
      <c r="I173">
        <v>0</v>
      </c>
      <c r="J173">
        <f t="shared" si="5"/>
        <v>0</v>
      </c>
      <c r="K173">
        <v>0</v>
      </c>
      <c r="L173">
        <v>0</v>
      </c>
      <c r="M173">
        <v>0</v>
      </c>
      <c r="N173">
        <v>0</v>
      </c>
    </row>
    <row r="174" spans="1:15" x14ac:dyDescent="0.25">
      <c r="A174" s="2" t="s">
        <v>265</v>
      </c>
      <c r="B174" s="2" t="s">
        <v>139</v>
      </c>
      <c r="C174" s="2" t="s">
        <v>340</v>
      </c>
      <c r="D174" s="2" t="s">
        <v>340</v>
      </c>
      <c r="E174" s="2" t="s">
        <v>340</v>
      </c>
      <c r="F174" s="2" t="s">
        <v>340</v>
      </c>
      <c r="G174" t="s">
        <v>403</v>
      </c>
      <c r="H174">
        <f>+SUMIFS(Skaičiuoklė!$E$7:$E$22,Skaičiuoklė!$C$7:$C$22,Sheet1!A142,Skaičiuoklė!$J$7:$J$22,"AK")</f>
        <v>0</v>
      </c>
      <c r="I174">
        <v>0</v>
      </c>
      <c r="J174">
        <f t="shared" si="5"/>
        <v>0</v>
      </c>
      <c r="K174">
        <v>0</v>
      </c>
      <c r="L174">
        <v>0</v>
      </c>
      <c r="M174">
        <v>0</v>
      </c>
      <c r="N174">
        <v>0</v>
      </c>
    </row>
    <row r="175" spans="1:15" x14ac:dyDescent="0.25">
      <c r="A175" s="2" t="s">
        <v>301</v>
      </c>
      <c r="B175" s="2" t="s">
        <v>302</v>
      </c>
      <c r="C175" s="2" t="s">
        <v>340</v>
      </c>
      <c r="D175" s="2" t="s">
        <v>340</v>
      </c>
      <c r="E175" s="2" t="s">
        <v>340</v>
      </c>
      <c r="F175" s="2" t="s">
        <v>340</v>
      </c>
      <c r="G175" t="s">
        <v>403</v>
      </c>
      <c r="H175">
        <f>+SUMIFS(Skaičiuoklė!$E$7:$E$22,Skaičiuoklė!$C$7:$C$22,Sheet1!A143,Skaičiuoklė!$J$7:$J$22,"AK")</f>
        <v>0</v>
      </c>
      <c r="I175">
        <v>0</v>
      </c>
      <c r="J175">
        <f t="shared" si="5"/>
        <v>0</v>
      </c>
      <c r="K175">
        <v>0</v>
      </c>
      <c r="L175">
        <v>0</v>
      </c>
      <c r="M175">
        <v>0</v>
      </c>
      <c r="N175">
        <v>0</v>
      </c>
    </row>
    <row r="176" spans="1:15" x14ac:dyDescent="0.25">
      <c r="A176" s="2" t="s">
        <v>329</v>
      </c>
      <c r="B176" s="2" t="s">
        <v>330</v>
      </c>
      <c r="C176" s="2" t="s">
        <v>340</v>
      </c>
      <c r="D176" s="2" t="s">
        <v>340</v>
      </c>
      <c r="E176" s="2" t="s">
        <v>340</v>
      </c>
      <c r="F176" s="2" t="s">
        <v>340</v>
      </c>
      <c r="G176" t="s">
        <v>403</v>
      </c>
      <c r="H176">
        <f>+SUMIFS(Skaičiuoklė!$E$7:$E$22,Skaičiuoklė!$C$7:$C$22,Sheet1!A144,Skaičiuoklė!$J$7:$J$22,"AK")</f>
        <v>0</v>
      </c>
      <c r="I176">
        <v>0</v>
      </c>
      <c r="J176">
        <f t="shared" si="5"/>
        <v>0</v>
      </c>
      <c r="K176">
        <v>0</v>
      </c>
      <c r="L176">
        <v>0</v>
      </c>
      <c r="M176">
        <v>0</v>
      </c>
      <c r="N176">
        <v>0</v>
      </c>
    </row>
    <row r="177" spans="1:15" x14ac:dyDescent="0.25">
      <c r="A177" s="2" t="s">
        <v>55</v>
      </c>
      <c r="B177" s="2" t="s">
        <v>257</v>
      </c>
      <c r="C177" s="2" t="s">
        <v>340</v>
      </c>
      <c r="D177" s="2" t="s">
        <v>341</v>
      </c>
      <c r="E177" s="2" t="s">
        <v>340</v>
      </c>
      <c r="F177" s="2" t="s">
        <v>341</v>
      </c>
      <c r="G177" t="s">
        <v>406</v>
      </c>
      <c r="H177">
        <f>+SUMIFS(Skaičiuoklė!$E$7:$E$22,Skaičiuoklė!$C$7:$C$22,Sheet1!A145,Skaičiuoklė!$J$7:$J$22,"AK")</f>
        <v>0</v>
      </c>
      <c r="I177" t="s">
        <v>431</v>
      </c>
      <c r="J177">
        <f t="shared" si="5"/>
        <v>0</v>
      </c>
      <c r="K177" t="s">
        <v>427</v>
      </c>
      <c r="L177" t="s">
        <v>432</v>
      </c>
      <c r="M177" t="s">
        <v>431</v>
      </c>
      <c r="N177" t="s">
        <v>433</v>
      </c>
      <c r="O177" t="s">
        <v>423</v>
      </c>
    </row>
    <row r="178" spans="1:15" x14ac:dyDescent="0.25">
      <c r="A178" s="3" t="s">
        <v>367</v>
      </c>
      <c r="B178" s="3" t="s">
        <v>368</v>
      </c>
      <c r="C178" s="3"/>
      <c r="D178" s="3"/>
      <c r="E178" s="3"/>
      <c r="F178" s="3"/>
      <c r="G178" t="s">
        <v>403</v>
      </c>
      <c r="H178">
        <f>+SUMIFS(Skaičiuoklė!$E$7:$E$22,Skaičiuoklė!$C$7:$C$22,Sheet1!A172,Skaičiuoklė!$J$7:$J$22,"AK")</f>
        <v>0</v>
      </c>
      <c r="I178">
        <v>0</v>
      </c>
      <c r="J178">
        <f t="shared" si="5"/>
        <v>0</v>
      </c>
      <c r="K178">
        <v>0</v>
      </c>
      <c r="L178">
        <v>0</v>
      </c>
      <c r="M178">
        <v>0</v>
      </c>
      <c r="N178">
        <v>0</v>
      </c>
    </row>
    <row r="179" spans="1:15" x14ac:dyDescent="0.25">
      <c r="A179" s="2" t="s">
        <v>72</v>
      </c>
      <c r="B179" s="2" t="s">
        <v>138</v>
      </c>
      <c r="C179" s="2" t="s">
        <v>340</v>
      </c>
      <c r="D179" s="2" t="s">
        <v>340</v>
      </c>
      <c r="E179" s="2" t="s">
        <v>340</v>
      </c>
      <c r="F179" s="2" t="s">
        <v>340</v>
      </c>
      <c r="G179" t="s">
        <v>403</v>
      </c>
      <c r="H179">
        <f>+SUMIFS(Skaičiuoklė!$E$7:$E$22,Skaičiuoklė!$C$7:$C$22,Sheet1!A146,Skaičiuoklė!$J$7:$J$22,"AK")</f>
        <v>0</v>
      </c>
      <c r="I179">
        <v>0</v>
      </c>
      <c r="J179">
        <f t="shared" si="5"/>
        <v>0</v>
      </c>
      <c r="K179">
        <v>0</v>
      </c>
      <c r="L179">
        <v>0</v>
      </c>
      <c r="M179">
        <v>0</v>
      </c>
      <c r="N179">
        <v>0</v>
      </c>
    </row>
    <row r="180" spans="1:15" x14ac:dyDescent="0.25">
      <c r="A180" s="2" t="s">
        <v>278</v>
      </c>
      <c r="B180" s="2" t="s">
        <v>279</v>
      </c>
      <c r="C180" s="2" t="s">
        <v>340</v>
      </c>
      <c r="D180" s="2" t="s">
        <v>340</v>
      </c>
      <c r="E180" s="2" t="s">
        <v>340</v>
      </c>
      <c r="F180" s="2" t="s">
        <v>340</v>
      </c>
      <c r="G180" t="s">
        <v>403</v>
      </c>
      <c r="H180">
        <f>+SUMIFS(Skaičiuoklė!$E$7:$E$22,Skaičiuoklė!$C$7:$C$22,Sheet1!A147,Skaičiuoklė!$J$7:$J$22,"AK")</f>
        <v>0</v>
      </c>
      <c r="I180">
        <v>0</v>
      </c>
      <c r="J180">
        <f t="shared" si="5"/>
        <v>0</v>
      </c>
      <c r="K180">
        <v>0</v>
      </c>
      <c r="L180">
        <v>0</v>
      </c>
      <c r="M180">
        <v>0</v>
      </c>
      <c r="N180">
        <v>0</v>
      </c>
    </row>
    <row r="181" spans="1:15" x14ac:dyDescent="0.25">
      <c r="A181" s="2" t="s">
        <v>56</v>
      </c>
      <c r="B181" s="2" t="s">
        <v>8</v>
      </c>
      <c r="C181" s="2" t="s">
        <v>340</v>
      </c>
      <c r="D181" s="2" t="s">
        <v>341</v>
      </c>
      <c r="E181" s="2" t="s">
        <v>340</v>
      </c>
      <c r="F181" s="2" t="s">
        <v>341</v>
      </c>
      <c r="G181" t="s">
        <v>406</v>
      </c>
      <c r="H181">
        <f>+SUMIFS(Skaičiuoklė!$E$7:$E$22,Skaičiuoklė!$C$7:$C$22,Sheet1!A148,Skaičiuoklė!$J$7:$J$22,"AK")</f>
        <v>0</v>
      </c>
      <c r="I181" t="s">
        <v>431</v>
      </c>
      <c r="J181">
        <f t="shared" si="5"/>
        <v>0</v>
      </c>
      <c r="K181" t="s">
        <v>427</v>
      </c>
      <c r="L181" t="s">
        <v>432</v>
      </c>
      <c r="M181" t="s">
        <v>431</v>
      </c>
      <c r="N181" t="s">
        <v>433</v>
      </c>
      <c r="O181" t="s">
        <v>423</v>
      </c>
    </row>
    <row r="182" spans="1:15" x14ac:dyDescent="0.25">
      <c r="A182" s="2" t="s">
        <v>18</v>
      </c>
      <c r="B182" s="2" t="s">
        <v>17</v>
      </c>
      <c r="C182" s="2" t="s">
        <v>340</v>
      </c>
      <c r="D182" s="2" t="s">
        <v>340</v>
      </c>
      <c r="E182" s="2" t="s">
        <v>341</v>
      </c>
      <c r="F182" s="2" t="s">
        <v>340</v>
      </c>
      <c r="G182" t="s">
        <v>407</v>
      </c>
      <c r="H182">
        <f>+SUMIFS(Skaičiuoklė!$E$7:$E$22,Skaičiuoklė!$C$7:$C$22,Sheet1!A150,Skaičiuoklė!$J$7:$J$22,"AK")</f>
        <v>0</v>
      </c>
      <c r="I182">
        <v>0</v>
      </c>
      <c r="J182">
        <f t="shared" si="5"/>
        <v>0</v>
      </c>
      <c r="K182">
        <v>0</v>
      </c>
      <c r="L182">
        <v>0</v>
      </c>
      <c r="M182">
        <v>0</v>
      </c>
      <c r="N182">
        <v>0</v>
      </c>
    </row>
    <row r="183" spans="1:15" x14ac:dyDescent="0.25">
      <c r="A183" s="2" t="s">
        <v>20</v>
      </c>
      <c r="B183" s="2" t="s">
        <v>19</v>
      </c>
      <c r="C183" s="2" t="s">
        <v>340</v>
      </c>
      <c r="D183" s="2" t="s">
        <v>340</v>
      </c>
      <c r="E183" s="2" t="s">
        <v>341</v>
      </c>
      <c r="F183" s="2" t="s">
        <v>340</v>
      </c>
      <c r="G183" t="s">
        <v>407</v>
      </c>
      <c r="H183">
        <f>+SUMIFS(Skaičiuoklė!$E$7:$E$22,Skaičiuoklė!$C$7:$C$22,Sheet1!A151,Skaičiuoklė!$J$7:$J$22,"AK")</f>
        <v>0</v>
      </c>
      <c r="I183">
        <v>0</v>
      </c>
      <c r="J183">
        <f t="shared" si="5"/>
        <v>0</v>
      </c>
      <c r="K183">
        <v>0</v>
      </c>
      <c r="L183">
        <v>0</v>
      </c>
      <c r="M183">
        <v>0</v>
      </c>
      <c r="N183">
        <v>0</v>
      </c>
    </row>
    <row r="184" spans="1:15" x14ac:dyDescent="0.25">
      <c r="A184" s="2" t="s">
        <v>22</v>
      </c>
      <c r="B184" s="2" t="s">
        <v>21</v>
      </c>
      <c r="C184" s="2" t="s">
        <v>340</v>
      </c>
      <c r="D184" s="2" t="s">
        <v>340</v>
      </c>
      <c r="E184" s="2" t="s">
        <v>341</v>
      </c>
      <c r="F184" s="2" t="s">
        <v>340</v>
      </c>
      <c r="G184" t="s">
        <v>407</v>
      </c>
      <c r="H184">
        <f>+SUMIFS(Skaičiuoklė!$E$7:$E$22,Skaičiuoklė!$C$7:$C$22,Sheet1!A152,Skaičiuoklė!$J$7:$J$22,"AK")</f>
        <v>0</v>
      </c>
      <c r="I184">
        <v>0</v>
      </c>
      <c r="J184">
        <f t="shared" si="5"/>
        <v>0</v>
      </c>
      <c r="K184">
        <v>0</v>
      </c>
      <c r="L184">
        <v>0</v>
      </c>
      <c r="M184">
        <v>0</v>
      </c>
      <c r="N184">
        <v>0</v>
      </c>
    </row>
    <row r="185" spans="1:15" x14ac:dyDescent="0.25">
      <c r="A185" s="2" t="s">
        <v>24</v>
      </c>
      <c r="B185" s="2" t="s">
        <v>23</v>
      </c>
      <c r="C185" s="2" t="s">
        <v>340</v>
      </c>
      <c r="D185" s="2" t="s">
        <v>340</v>
      </c>
      <c r="E185" s="2" t="s">
        <v>341</v>
      </c>
      <c r="F185" s="2" t="s">
        <v>340</v>
      </c>
      <c r="G185" t="s">
        <v>407</v>
      </c>
      <c r="H185">
        <f>+SUMIFS(Skaičiuoklė!$E$7:$E$22,Skaičiuoklė!$C$7:$C$22,Sheet1!A153,Skaičiuoklė!$J$7:$J$22,"AK")</f>
        <v>0</v>
      </c>
      <c r="I185">
        <v>0</v>
      </c>
      <c r="J185">
        <f t="shared" si="5"/>
        <v>0</v>
      </c>
      <c r="K185">
        <v>0</v>
      </c>
      <c r="L185">
        <v>0</v>
      </c>
      <c r="M185">
        <v>0</v>
      </c>
      <c r="N185">
        <v>0</v>
      </c>
    </row>
    <row r="186" spans="1:15" x14ac:dyDescent="0.25">
      <c r="A186" s="2" t="s">
        <v>25</v>
      </c>
      <c r="B186" s="2" t="s">
        <v>322</v>
      </c>
      <c r="C186" s="2" t="s">
        <v>340</v>
      </c>
      <c r="D186" s="2" t="s">
        <v>340</v>
      </c>
      <c r="E186" s="2" t="s">
        <v>341</v>
      </c>
      <c r="F186" s="2" t="s">
        <v>340</v>
      </c>
      <c r="G186" t="s">
        <v>407</v>
      </c>
      <c r="H186">
        <f>+SUMIFS(Skaičiuoklė!$E$7:$E$22,Skaičiuoklė!$C$7:$C$22,Sheet1!A154,Skaičiuoklė!$J$7:$J$22,"AK")</f>
        <v>0</v>
      </c>
      <c r="I186">
        <v>0</v>
      </c>
      <c r="J186">
        <f t="shared" si="5"/>
        <v>0</v>
      </c>
      <c r="K186">
        <v>0</v>
      </c>
      <c r="L186">
        <v>0</v>
      </c>
      <c r="M186">
        <v>0</v>
      </c>
      <c r="N186">
        <v>0</v>
      </c>
    </row>
    <row r="187" spans="1:15" x14ac:dyDescent="0.25">
      <c r="A187" s="2" t="s">
        <v>27</v>
      </c>
      <c r="B187" s="2" t="s">
        <v>26</v>
      </c>
      <c r="C187" s="2" t="s">
        <v>340</v>
      </c>
      <c r="D187" s="2" t="s">
        <v>340</v>
      </c>
      <c r="E187" s="2" t="s">
        <v>341</v>
      </c>
      <c r="F187" s="2" t="s">
        <v>340</v>
      </c>
      <c r="G187" t="s">
        <v>407</v>
      </c>
      <c r="H187">
        <f>+SUMIFS(Skaičiuoklė!$E$7:$E$22,Skaičiuoklė!$C$7:$C$22,Sheet1!A155,Skaičiuoklė!$J$7:$J$22,"AK")</f>
        <v>0</v>
      </c>
      <c r="I187">
        <v>0</v>
      </c>
      <c r="J187">
        <f t="shared" si="5"/>
        <v>0</v>
      </c>
      <c r="K187">
        <v>0</v>
      </c>
      <c r="L187">
        <v>0</v>
      </c>
      <c r="M187">
        <v>0</v>
      </c>
      <c r="N187">
        <v>0</v>
      </c>
    </row>
    <row r="188" spans="1:15" x14ac:dyDescent="0.25">
      <c r="A188" s="2" t="s">
        <v>29</v>
      </c>
      <c r="B188" s="2" t="s">
        <v>28</v>
      </c>
      <c r="C188" s="2" t="s">
        <v>340</v>
      </c>
      <c r="D188" s="2" t="s">
        <v>340</v>
      </c>
      <c r="E188" s="2" t="s">
        <v>341</v>
      </c>
      <c r="F188" s="2" t="s">
        <v>340</v>
      </c>
      <c r="G188" t="s">
        <v>407</v>
      </c>
      <c r="H188">
        <f>+SUMIFS(Skaičiuoklė!$E$7:$E$22,Skaičiuoklė!$C$7:$C$22,Sheet1!A156,Skaičiuoklė!$J$7:$J$22,"AK")</f>
        <v>0</v>
      </c>
      <c r="I188">
        <v>0</v>
      </c>
      <c r="J188">
        <f t="shared" si="5"/>
        <v>0</v>
      </c>
      <c r="K188">
        <v>0</v>
      </c>
      <c r="L188">
        <v>0</v>
      </c>
      <c r="M188">
        <v>0</v>
      </c>
      <c r="N188">
        <v>0</v>
      </c>
    </row>
    <row r="189" spans="1:15" x14ac:dyDescent="0.25">
      <c r="A189" s="52" t="s">
        <v>259</v>
      </c>
      <c r="B189" s="52" t="s">
        <v>136</v>
      </c>
      <c r="C189" s="52" t="s">
        <v>340</v>
      </c>
      <c r="D189" s="52" t="s">
        <v>340</v>
      </c>
      <c r="E189" s="52" t="s">
        <v>340</v>
      </c>
      <c r="F189" s="52" t="s">
        <v>341</v>
      </c>
      <c r="G189" t="s">
        <v>402</v>
      </c>
      <c r="H189">
        <f>+SUMIFS(Skaičiuoklė!$E$7:$E$22,Skaičiuoklė!$C$7:$C$22,Sheet1!A149,Skaičiuoklė!$J$7:$J$22,"AK")</f>
        <v>0</v>
      </c>
      <c r="I189" t="s">
        <v>431</v>
      </c>
      <c r="J189">
        <f t="shared" si="5"/>
        <v>0</v>
      </c>
      <c r="K189">
        <v>0</v>
      </c>
      <c r="L189" t="s">
        <v>432</v>
      </c>
      <c r="M189" t="s">
        <v>431</v>
      </c>
      <c r="N189" t="s">
        <v>433</v>
      </c>
    </row>
    <row r="190" spans="1:15" x14ac:dyDescent="0.25">
      <c r="A190" s="2" t="s">
        <v>16</v>
      </c>
      <c r="B190" s="2" t="s">
        <v>319</v>
      </c>
      <c r="C190" s="2" t="s">
        <v>340</v>
      </c>
      <c r="D190" s="2" t="s">
        <v>340</v>
      </c>
      <c r="E190" s="2" t="s">
        <v>340</v>
      </c>
      <c r="F190" s="2" t="s">
        <v>340</v>
      </c>
      <c r="G190" t="s">
        <v>405</v>
      </c>
      <c r="H190">
        <f>+SUMIFS(Skaičiuoklė!$E$7:$E$22,Skaičiuoklė!$C$7:$C$22,Sheet1!A351,Skaičiuoklė!$J$7:$J$22,"AK")</f>
        <v>0</v>
      </c>
      <c r="I190">
        <v>0</v>
      </c>
      <c r="J190">
        <f t="shared" si="5"/>
        <v>0</v>
      </c>
      <c r="K190">
        <v>0</v>
      </c>
      <c r="L190">
        <v>0</v>
      </c>
      <c r="M190">
        <v>0</v>
      </c>
      <c r="N190">
        <v>0</v>
      </c>
    </row>
    <row r="191" spans="1:15" x14ac:dyDescent="0.25">
      <c r="A191" s="2" t="s">
        <v>30</v>
      </c>
      <c r="B191" s="2" t="s">
        <v>320</v>
      </c>
      <c r="C191" s="2" t="s">
        <v>340</v>
      </c>
      <c r="D191" s="2" t="s">
        <v>340</v>
      </c>
      <c r="E191" s="2" t="s">
        <v>340</v>
      </c>
      <c r="F191" s="2" t="s">
        <v>340</v>
      </c>
      <c r="G191" t="s">
        <v>405</v>
      </c>
      <c r="H191">
        <f>+SUMIFS(Skaičiuoklė!$E$7:$E$22,Skaičiuoklė!$C$7:$C$22,Sheet1!A352,Skaičiuoklė!$J$7:$J$22,"AK")</f>
        <v>0</v>
      </c>
      <c r="I191">
        <v>0</v>
      </c>
      <c r="J191">
        <f t="shared" si="5"/>
        <v>0</v>
      </c>
      <c r="K191">
        <v>0</v>
      </c>
      <c r="L191">
        <v>0</v>
      </c>
      <c r="M191">
        <v>0</v>
      </c>
      <c r="N191">
        <v>0</v>
      </c>
    </row>
    <row r="192" spans="1:15" x14ac:dyDescent="0.25">
      <c r="A192" s="2" t="s">
        <v>12</v>
      </c>
      <c r="B192" s="2" t="s">
        <v>44</v>
      </c>
      <c r="C192" s="2" t="s">
        <v>340</v>
      </c>
      <c r="D192" s="2" t="s">
        <v>340</v>
      </c>
      <c r="E192" s="2" t="s">
        <v>340</v>
      </c>
      <c r="F192" s="2" t="s">
        <v>340</v>
      </c>
      <c r="G192" t="s">
        <v>401</v>
      </c>
      <c r="H192">
        <f>+SUMIFS(Skaičiuoklė!$E$7:$E$22,Skaičiuoklė!$C$7:$C$22,Sheet1!A353,Skaičiuoklė!$J$7:$J$22,"AK")</f>
        <v>0</v>
      </c>
      <c r="I192">
        <v>0</v>
      </c>
      <c r="J192">
        <f t="shared" si="5"/>
        <v>0</v>
      </c>
      <c r="K192">
        <v>0</v>
      </c>
      <c r="L192">
        <v>0</v>
      </c>
      <c r="M192">
        <v>0</v>
      </c>
      <c r="N192">
        <v>0</v>
      </c>
    </row>
    <row r="193" spans="1:14" x14ac:dyDescent="0.25">
      <c r="A193" s="2" t="s">
        <v>13</v>
      </c>
      <c r="B193" s="2" t="s">
        <v>36</v>
      </c>
      <c r="C193" s="2" t="s">
        <v>340</v>
      </c>
      <c r="D193" s="2" t="s">
        <v>340</v>
      </c>
      <c r="E193" s="2" t="s">
        <v>340</v>
      </c>
      <c r="F193" s="2" t="s">
        <v>340</v>
      </c>
      <c r="G193" t="s">
        <v>405</v>
      </c>
      <c r="H193">
        <f>+SUMIFS(Skaičiuoklė!$E$7:$E$22,Skaičiuoklė!$C$7:$C$22,Sheet1!A354,Skaičiuoklė!$J$7:$J$22,"AK")</f>
        <v>0</v>
      </c>
      <c r="I193">
        <v>0</v>
      </c>
      <c r="J193">
        <f t="shared" si="5"/>
        <v>0</v>
      </c>
      <c r="K193">
        <v>0</v>
      </c>
      <c r="L193">
        <v>0</v>
      </c>
      <c r="M193">
        <v>0</v>
      </c>
      <c r="N193">
        <v>0</v>
      </c>
    </row>
    <row r="194" spans="1:14" x14ac:dyDescent="0.25">
      <c r="A194" s="2" t="s">
        <v>14</v>
      </c>
      <c r="B194" s="2" t="s">
        <v>264</v>
      </c>
      <c r="C194" s="2" t="s">
        <v>340</v>
      </c>
      <c r="D194" s="2" t="s">
        <v>340</v>
      </c>
      <c r="E194" s="2" t="s">
        <v>340</v>
      </c>
      <c r="F194" s="2" t="s">
        <v>341</v>
      </c>
      <c r="G194" t="s">
        <v>404</v>
      </c>
      <c r="H194">
        <f>+SUMIFS(Skaičiuoklė!$E$7:$E$22,Skaičiuoklė!$C$7:$C$22,Sheet1!A355,Skaičiuoklė!$J$7:$J$22,"AK")</f>
        <v>0</v>
      </c>
      <c r="I194">
        <v>0</v>
      </c>
      <c r="J194">
        <f t="shared" ref="J194:J195" si="6">+IF(I194="AK",H194,0)</f>
        <v>0</v>
      </c>
      <c r="K194">
        <v>0</v>
      </c>
      <c r="L194">
        <v>0</v>
      </c>
      <c r="M194">
        <v>0</v>
      </c>
      <c r="N194">
        <v>0</v>
      </c>
    </row>
    <row r="195" spans="1:14" x14ac:dyDescent="0.25">
      <c r="A195" s="2" t="s">
        <v>15</v>
      </c>
      <c r="B195" s="2" t="s">
        <v>263</v>
      </c>
      <c r="C195" s="2" t="s">
        <v>340</v>
      </c>
      <c r="D195" s="2" t="s">
        <v>340</v>
      </c>
      <c r="E195" s="2" t="s">
        <v>340</v>
      </c>
      <c r="F195" s="2" t="s">
        <v>341</v>
      </c>
      <c r="G195" t="s">
        <v>404</v>
      </c>
      <c r="H195">
        <f>+SUMIFS(Skaičiuoklė!$E$7:$E$22,Skaičiuoklė!$C$7:$C$22,Sheet1!A356,Skaičiuoklė!$J$7:$J$22,"AK")</f>
        <v>0</v>
      </c>
      <c r="I195">
        <v>0</v>
      </c>
      <c r="J195">
        <f t="shared" si="6"/>
        <v>0</v>
      </c>
      <c r="K195">
        <v>0</v>
      </c>
      <c r="L195">
        <v>0</v>
      </c>
      <c r="M195">
        <v>0</v>
      </c>
      <c r="N195">
        <v>0</v>
      </c>
    </row>
  </sheetData>
  <autoFilter ref="A1:U189" xr:uid="{5EA21907-F9CC-4873-9DB3-95C86B070C09}">
    <sortState xmlns:xlrd2="http://schemas.microsoft.com/office/spreadsheetml/2017/richdata2" ref="A2:U189">
      <sortCondition ref="A1:A189"/>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410E-92A7-4D0F-9B7D-CB8E8F270E8A}">
  <sheetPr filterMode="1"/>
  <dimension ref="A1:L195"/>
  <sheetViews>
    <sheetView workbookViewId="0">
      <selection activeCell="D12" sqref="D12"/>
    </sheetView>
  </sheetViews>
  <sheetFormatPr defaultRowHeight="15" x14ac:dyDescent="0.25"/>
  <cols>
    <col min="1" max="1" width="4.7109375" bestFit="1" customWidth="1"/>
    <col min="2" max="2" width="35.5703125" bestFit="1" customWidth="1"/>
    <col min="3" max="7" width="10.28515625" customWidth="1"/>
  </cols>
  <sheetData>
    <row r="1" spans="1:12" ht="15.75" thickBot="1" x14ac:dyDescent="0.3">
      <c r="A1" s="1" t="s">
        <v>31</v>
      </c>
      <c r="B1" s="1" t="s">
        <v>323</v>
      </c>
      <c r="C1" s="19" t="s">
        <v>431</v>
      </c>
      <c r="D1" s="19" t="s">
        <v>432</v>
      </c>
      <c r="E1" s="19" t="s">
        <v>423</v>
      </c>
      <c r="F1" s="19" t="s">
        <v>433</v>
      </c>
      <c r="G1" s="19" t="s">
        <v>247</v>
      </c>
      <c r="K1" t="s">
        <v>423</v>
      </c>
      <c r="L1" t="s">
        <v>247</v>
      </c>
    </row>
    <row r="2" spans="1:12" hidden="1" x14ac:dyDescent="0.25">
      <c r="A2" s="2" t="s">
        <v>170</v>
      </c>
      <c r="B2" s="2" t="s">
        <v>171</v>
      </c>
      <c r="C2" s="52" t="s">
        <v>483</v>
      </c>
      <c r="D2" s="52"/>
      <c r="E2" s="52"/>
      <c r="F2" s="52"/>
      <c r="G2" s="52"/>
      <c r="H2">
        <v>0</v>
      </c>
      <c r="I2" t="s">
        <v>431</v>
      </c>
      <c r="J2">
        <v>0</v>
      </c>
    </row>
    <row r="3" spans="1:12" hidden="1" x14ac:dyDescent="0.25">
      <c r="A3" s="2" t="s">
        <v>342</v>
      </c>
      <c r="B3" s="3" t="s">
        <v>343</v>
      </c>
      <c r="C3" s="55"/>
      <c r="D3" s="55"/>
      <c r="E3" s="55"/>
      <c r="F3" s="55"/>
      <c r="G3" s="55"/>
      <c r="H3">
        <v>0</v>
      </c>
      <c r="I3">
        <v>0</v>
      </c>
      <c r="J3">
        <v>0</v>
      </c>
    </row>
    <row r="4" spans="1:12" hidden="1" x14ac:dyDescent="0.25">
      <c r="A4" s="2" t="s">
        <v>207</v>
      </c>
      <c r="B4" s="2" t="s">
        <v>208</v>
      </c>
      <c r="C4" s="52" t="s">
        <v>483</v>
      </c>
      <c r="D4" s="52"/>
      <c r="E4" s="52"/>
      <c r="F4" s="52"/>
      <c r="G4" s="52"/>
      <c r="H4">
        <v>0</v>
      </c>
      <c r="I4" t="s">
        <v>431</v>
      </c>
      <c r="J4">
        <v>0</v>
      </c>
    </row>
    <row r="5" spans="1:12" hidden="1" x14ac:dyDescent="0.25">
      <c r="A5" s="2" t="s">
        <v>102</v>
      </c>
      <c r="B5" s="2" t="s">
        <v>167</v>
      </c>
      <c r="C5" s="52"/>
      <c r="D5" s="52"/>
      <c r="E5" s="52"/>
      <c r="F5" s="52"/>
      <c r="G5" s="52"/>
      <c r="H5">
        <v>0</v>
      </c>
      <c r="I5">
        <v>0</v>
      </c>
      <c r="J5">
        <v>0</v>
      </c>
    </row>
    <row r="6" spans="1:12" hidden="1" x14ac:dyDescent="0.25">
      <c r="A6" s="2" t="s">
        <v>260</v>
      </c>
      <c r="B6" s="2" t="s">
        <v>261</v>
      </c>
      <c r="C6" s="52" t="s">
        <v>483</v>
      </c>
      <c r="D6" s="52" t="s">
        <v>483</v>
      </c>
      <c r="E6" s="52"/>
      <c r="F6" s="52" t="s">
        <v>483</v>
      </c>
      <c r="G6" s="52"/>
      <c r="H6" t="s">
        <v>432</v>
      </c>
      <c r="I6" t="s">
        <v>431</v>
      </c>
      <c r="J6" t="s">
        <v>433</v>
      </c>
    </row>
    <row r="7" spans="1:12" hidden="1" x14ac:dyDescent="0.25">
      <c r="A7" s="2" t="s">
        <v>292</v>
      </c>
      <c r="B7" s="2" t="s">
        <v>293</v>
      </c>
      <c r="C7" s="52"/>
      <c r="D7" s="52"/>
      <c r="E7" s="52"/>
      <c r="F7" s="52"/>
      <c r="G7" s="52"/>
      <c r="H7">
        <v>0</v>
      </c>
      <c r="I7">
        <v>0</v>
      </c>
      <c r="J7">
        <v>0</v>
      </c>
    </row>
    <row r="8" spans="1:12" hidden="1" x14ac:dyDescent="0.25">
      <c r="A8" s="2" t="s">
        <v>114</v>
      </c>
      <c r="B8" s="2" t="s">
        <v>333</v>
      </c>
      <c r="C8" s="52" t="s">
        <v>483</v>
      </c>
      <c r="D8" s="52"/>
      <c r="E8" s="52" t="s">
        <v>483</v>
      </c>
      <c r="F8" s="52" t="s">
        <v>483</v>
      </c>
      <c r="G8" s="52"/>
      <c r="H8">
        <v>0</v>
      </c>
      <c r="I8" t="s">
        <v>431</v>
      </c>
      <c r="J8" t="s">
        <v>433</v>
      </c>
      <c r="K8" t="s">
        <v>423</v>
      </c>
    </row>
    <row r="9" spans="1:12" hidden="1" x14ac:dyDescent="0.25">
      <c r="A9" s="2" t="s">
        <v>120</v>
      </c>
      <c r="B9" s="2" t="s">
        <v>245</v>
      </c>
      <c r="C9" s="52"/>
      <c r="D9" s="52"/>
      <c r="E9" s="52" t="s">
        <v>483</v>
      </c>
      <c r="F9" s="52"/>
      <c r="G9" s="52"/>
      <c r="H9">
        <v>0</v>
      </c>
      <c r="I9">
        <v>0</v>
      </c>
      <c r="J9">
        <v>0</v>
      </c>
      <c r="K9" t="s">
        <v>423</v>
      </c>
    </row>
    <row r="10" spans="1:12" hidden="1" x14ac:dyDescent="0.25">
      <c r="A10" s="2" t="s">
        <v>224</v>
      </c>
      <c r="B10" s="2" t="s">
        <v>225</v>
      </c>
      <c r="C10" s="52"/>
      <c r="D10" s="52"/>
      <c r="E10" s="52"/>
      <c r="F10" s="52"/>
      <c r="G10" s="52"/>
      <c r="H10">
        <v>0</v>
      </c>
      <c r="I10">
        <v>0</v>
      </c>
      <c r="J10">
        <v>0</v>
      </c>
    </row>
    <row r="11" spans="1:12" hidden="1" x14ac:dyDescent="0.25">
      <c r="A11" s="2" t="s">
        <v>183</v>
      </c>
      <c r="B11" s="2" t="s">
        <v>184</v>
      </c>
      <c r="C11" s="52" t="s">
        <v>483</v>
      </c>
      <c r="D11" s="52"/>
      <c r="E11" s="52"/>
      <c r="F11" s="52"/>
      <c r="G11" s="52"/>
      <c r="H11">
        <v>0</v>
      </c>
      <c r="I11" t="s">
        <v>431</v>
      </c>
      <c r="J11">
        <v>0</v>
      </c>
    </row>
    <row r="12" spans="1:12" hidden="1" x14ac:dyDescent="0.25">
      <c r="A12" s="2" t="s">
        <v>78</v>
      </c>
      <c r="B12" s="2" t="s">
        <v>51</v>
      </c>
      <c r="C12" s="52"/>
      <c r="D12" s="52"/>
      <c r="E12" s="52"/>
      <c r="F12" s="52"/>
      <c r="G12" s="52"/>
      <c r="H12">
        <v>0</v>
      </c>
      <c r="I12">
        <v>0</v>
      </c>
      <c r="J12">
        <v>0</v>
      </c>
    </row>
    <row r="13" spans="1:12" hidden="1" x14ac:dyDescent="0.25">
      <c r="A13" s="2" t="s">
        <v>266</v>
      </c>
      <c r="B13" s="2" t="s">
        <v>141</v>
      </c>
      <c r="C13" s="52"/>
      <c r="D13" s="52"/>
      <c r="E13" s="52"/>
      <c r="F13" s="52"/>
      <c r="G13" s="52"/>
      <c r="H13">
        <v>0</v>
      </c>
      <c r="I13">
        <v>0</v>
      </c>
      <c r="J13">
        <v>0</v>
      </c>
    </row>
    <row r="14" spans="1:12" hidden="1" x14ac:dyDescent="0.25">
      <c r="A14" s="2" t="s">
        <v>89</v>
      </c>
      <c r="B14" s="52" t="s">
        <v>5</v>
      </c>
      <c r="C14" s="52" t="s">
        <v>483</v>
      </c>
      <c r="D14" s="52" t="s">
        <v>483</v>
      </c>
      <c r="E14" s="52" t="s">
        <v>483</v>
      </c>
      <c r="F14" s="52" t="s">
        <v>483</v>
      </c>
      <c r="G14" s="52"/>
      <c r="H14" t="s">
        <v>432</v>
      </c>
      <c r="I14" t="s">
        <v>431</v>
      </c>
      <c r="J14" t="s">
        <v>433</v>
      </c>
      <c r="K14" t="s">
        <v>423</v>
      </c>
    </row>
    <row r="15" spans="1:12" hidden="1" x14ac:dyDescent="0.25">
      <c r="A15" s="3" t="s">
        <v>357</v>
      </c>
      <c r="B15" s="3" t="s">
        <v>358</v>
      </c>
      <c r="C15" s="52" t="s">
        <v>483</v>
      </c>
      <c r="D15" s="55"/>
      <c r="E15" s="55"/>
      <c r="F15" s="52" t="s">
        <v>483</v>
      </c>
      <c r="G15" s="55"/>
      <c r="H15">
        <v>0</v>
      </c>
      <c r="I15" t="s">
        <v>431</v>
      </c>
      <c r="J15" t="s">
        <v>433</v>
      </c>
    </row>
    <row r="16" spans="1:12" hidden="1" x14ac:dyDescent="0.25">
      <c r="A16" s="2" t="s">
        <v>77</v>
      </c>
      <c r="B16" s="2" t="s">
        <v>50</v>
      </c>
      <c r="C16" s="52"/>
      <c r="D16" s="52"/>
      <c r="E16" s="52"/>
      <c r="F16" s="52"/>
      <c r="G16" s="52"/>
      <c r="H16">
        <v>0</v>
      </c>
      <c r="I16">
        <v>0</v>
      </c>
      <c r="J16">
        <v>0</v>
      </c>
    </row>
    <row r="17" spans="1:11" hidden="1" x14ac:dyDescent="0.25">
      <c r="A17" s="2" t="s">
        <v>221</v>
      </c>
      <c r="B17" s="2" t="s">
        <v>222</v>
      </c>
      <c r="C17" s="52" t="s">
        <v>483</v>
      </c>
      <c r="D17" s="52"/>
      <c r="E17" s="52"/>
      <c r="F17" s="52"/>
      <c r="G17" s="52"/>
      <c r="H17">
        <v>0</v>
      </c>
      <c r="I17" t="s">
        <v>431</v>
      </c>
      <c r="J17">
        <v>0</v>
      </c>
    </row>
    <row r="18" spans="1:11" hidden="1" x14ac:dyDescent="0.25">
      <c r="A18" s="2" t="s">
        <v>303</v>
      </c>
      <c r="B18" s="2" t="s">
        <v>304</v>
      </c>
      <c r="C18" s="52"/>
      <c r="D18" s="52"/>
      <c r="E18" s="52"/>
      <c r="F18" s="52"/>
      <c r="G18" s="52"/>
      <c r="H18">
        <v>0</v>
      </c>
      <c r="I18">
        <v>0</v>
      </c>
      <c r="J18">
        <v>0</v>
      </c>
    </row>
    <row r="19" spans="1:11" hidden="1" x14ac:dyDescent="0.25">
      <c r="A19" s="2" t="s">
        <v>61</v>
      </c>
      <c r="B19" s="2" t="s">
        <v>39</v>
      </c>
      <c r="C19" s="52" t="s">
        <v>483</v>
      </c>
      <c r="D19" s="52"/>
      <c r="E19" s="52"/>
      <c r="F19" s="52" t="s">
        <v>483</v>
      </c>
      <c r="G19" s="52"/>
      <c r="H19">
        <v>0</v>
      </c>
      <c r="I19" t="s">
        <v>431</v>
      </c>
      <c r="J19" t="s">
        <v>433</v>
      </c>
    </row>
    <row r="20" spans="1:11" hidden="1" x14ac:dyDescent="0.25">
      <c r="A20" s="2" t="s">
        <v>240</v>
      </c>
      <c r="B20" s="2" t="s">
        <v>132</v>
      </c>
      <c r="C20" s="52" t="s">
        <v>483</v>
      </c>
      <c r="D20" s="52"/>
      <c r="E20" s="52" t="s">
        <v>483</v>
      </c>
      <c r="F20" s="52"/>
      <c r="G20" s="52"/>
      <c r="H20">
        <v>0</v>
      </c>
      <c r="I20" t="s">
        <v>431</v>
      </c>
      <c r="J20">
        <v>0</v>
      </c>
      <c r="K20" t="s">
        <v>423</v>
      </c>
    </row>
    <row r="21" spans="1:11" hidden="1" x14ac:dyDescent="0.25">
      <c r="A21" s="2" t="s">
        <v>272</v>
      </c>
      <c r="B21" s="2" t="s">
        <v>273</v>
      </c>
      <c r="C21" s="52"/>
      <c r="D21" s="52"/>
      <c r="E21" s="52"/>
      <c r="F21" s="52"/>
      <c r="G21" s="52"/>
      <c r="H21">
        <v>0</v>
      </c>
      <c r="I21">
        <v>0</v>
      </c>
      <c r="J21">
        <v>0</v>
      </c>
    </row>
    <row r="22" spans="1:11" hidden="1" x14ac:dyDescent="0.25">
      <c r="A22" s="2" t="s">
        <v>121</v>
      </c>
      <c r="B22" s="3" t="s">
        <v>344</v>
      </c>
      <c r="C22" s="52" t="s">
        <v>483</v>
      </c>
      <c r="D22" s="52" t="s">
        <v>483</v>
      </c>
      <c r="E22" s="55"/>
      <c r="F22" s="52" t="s">
        <v>483</v>
      </c>
      <c r="G22" s="55"/>
      <c r="H22" t="s">
        <v>432</v>
      </c>
      <c r="I22" t="s">
        <v>431</v>
      </c>
      <c r="J22" t="s">
        <v>433</v>
      </c>
    </row>
    <row r="23" spans="1:11" hidden="1" x14ac:dyDescent="0.25">
      <c r="A23" s="2" t="s">
        <v>160</v>
      </c>
      <c r="B23" s="2" t="s">
        <v>161</v>
      </c>
      <c r="C23" s="52" t="s">
        <v>483</v>
      </c>
      <c r="D23" s="52"/>
      <c r="E23" s="52"/>
      <c r="F23" s="52"/>
      <c r="G23" s="52"/>
      <c r="H23">
        <v>0</v>
      </c>
      <c r="I23" t="s">
        <v>431</v>
      </c>
      <c r="J23">
        <v>0</v>
      </c>
    </row>
    <row r="24" spans="1:11" hidden="1" x14ac:dyDescent="0.25">
      <c r="A24" s="2" t="s">
        <v>80</v>
      </c>
      <c r="B24" s="2" t="s">
        <v>143</v>
      </c>
      <c r="C24" s="52"/>
      <c r="D24" s="52"/>
      <c r="E24" s="52"/>
      <c r="F24" s="52"/>
      <c r="G24" s="52"/>
      <c r="H24">
        <v>0</v>
      </c>
      <c r="I24">
        <v>0</v>
      </c>
      <c r="J24">
        <v>0</v>
      </c>
    </row>
    <row r="25" spans="1:11" hidden="1" x14ac:dyDescent="0.25">
      <c r="A25" s="2" t="s">
        <v>248</v>
      </c>
      <c r="B25" s="2" t="s">
        <v>249</v>
      </c>
      <c r="C25" s="52" t="s">
        <v>483</v>
      </c>
      <c r="D25" s="52"/>
      <c r="E25" s="52" t="s">
        <v>483</v>
      </c>
      <c r="F25" s="52" t="s">
        <v>483</v>
      </c>
      <c r="G25" s="52"/>
      <c r="H25">
        <v>0</v>
      </c>
      <c r="I25" t="s">
        <v>431</v>
      </c>
      <c r="J25" t="s">
        <v>433</v>
      </c>
      <c r="K25" t="s">
        <v>423</v>
      </c>
    </row>
    <row r="26" spans="1:11" hidden="1" x14ac:dyDescent="0.25">
      <c r="A26" s="2" t="s">
        <v>105</v>
      </c>
      <c r="B26" s="2" t="s">
        <v>176</v>
      </c>
      <c r="C26" s="52" t="s">
        <v>483</v>
      </c>
      <c r="D26" s="52"/>
      <c r="E26" s="52"/>
      <c r="F26" s="52"/>
      <c r="G26" s="52"/>
      <c r="H26">
        <v>0</v>
      </c>
      <c r="I26" t="s">
        <v>431</v>
      </c>
      <c r="J26">
        <v>0</v>
      </c>
    </row>
    <row r="27" spans="1:11" hidden="1" x14ac:dyDescent="0.25">
      <c r="A27" s="2" t="s">
        <v>81</v>
      </c>
      <c r="B27" s="4" t="s">
        <v>144</v>
      </c>
      <c r="C27" s="52"/>
      <c r="D27" s="52"/>
      <c r="E27" s="52"/>
      <c r="F27" s="52"/>
      <c r="G27" s="52"/>
      <c r="H27">
        <v>0</v>
      </c>
      <c r="I27">
        <v>0</v>
      </c>
      <c r="J27">
        <v>0</v>
      </c>
    </row>
    <row r="28" spans="1:11" hidden="1" x14ac:dyDescent="0.25">
      <c r="A28" s="5" t="s">
        <v>267</v>
      </c>
      <c r="B28" s="53" t="s">
        <v>142</v>
      </c>
      <c r="C28" s="52"/>
      <c r="D28" s="52"/>
      <c r="E28" s="52"/>
      <c r="F28" s="52"/>
      <c r="G28" s="52"/>
      <c r="H28">
        <v>0</v>
      </c>
      <c r="I28">
        <v>0</v>
      </c>
      <c r="J28">
        <v>0</v>
      </c>
    </row>
    <row r="29" spans="1:11" hidden="1" x14ac:dyDescent="0.25">
      <c r="A29" s="2" t="s">
        <v>110</v>
      </c>
      <c r="B29" s="7" t="s">
        <v>33</v>
      </c>
      <c r="C29" s="52" t="s">
        <v>483</v>
      </c>
      <c r="D29" s="52" t="s">
        <v>483</v>
      </c>
      <c r="E29" s="52"/>
      <c r="F29" s="52"/>
      <c r="G29" s="52"/>
      <c r="H29" t="s">
        <v>432</v>
      </c>
      <c r="I29" t="s">
        <v>431</v>
      </c>
      <c r="J29">
        <v>0</v>
      </c>
    </row>
    <row r="30" spans="1:11" hidden="1" x14ac:dyDescent="0.25">
      <c r="A30" s="2" t="s">
        <v>174</v>
      </c>
      <c r="B30" s="2" t="s">
        <v>175</v>
      </c>
      <c r="C30" s="52" t="s">
        <v>483</v>
      </c>
      <c r="D30" s="52"/>
      <c r="E30" s="52"/>
      <c r="F30" s="52"/>
      <c r="G30" s="52"/>
      <c r="H30">
        <v>0</v>
      </c>
      <c r="I30" t="s">
        <v>431</v>
      </c>
      <c r="J30">
        <v>0</v>
      </c>
    </row>
    <row r="31" spans="1:11" hidden="1" x14ac:dyDescent="0.25">
      <c r="A31" s="2" t="s">
        <v>111</v>
      </c>
      <c r="B31" s="2" t="s">
        <v>196</v>
      </c>
      <c r="C31" s="52" t="s">
        <v>483</v>
      </c>
      <c r="D31" s="52"/>
      <c r="E31" s="52"/>
      <c r="F31" s="52"/>
      <c r="G31" s="52"/>
      <c r="H31">
        <v>0</v>
      </c>
      <c r="I31" t="s">
        <v>431</v>
      </c>
      <c r="J31">
        <v>0</v>
      </c>
    </row>
    <row r="32" spans="1:11" hidden="1" x14ac:dyDescent="0.25">
      <c r="A32" s="2" t="s">
        <v>226</v>
      </c>
      <c r="B32" s="2" t="s">
        <v>34</v>
      </c>
      <c r="C32" s="52" t="s">
        <v>483</v>
      </c>
      <c r="D32" s="52"/>
      <c r="E32" s="52" t="s">
        <v>483</v>
      </c>
      <c r="F32" s="52"/>
      <c r="G32" s="52"/>
      <c r="H32">
        <v>0</v>
      </c>
      <c r="I32" t="s">
        <v>431</v>
      </c>
      <c r="J32">
        <v>0</v>
      </c>
      <c r="K32" t="s">
        <v>423</v>
      </c>
    </row>
    <row r="33" spans="1:10" hidden="1" x14ac:dyDescent="0.25">
      <c r="A33" s="2" t="s">
        <v>191</v>
      </c>
      <c r="B33" s="2" t="s">
        <v>192</v>
      </c>
      <c r="C33" s="52" t="s">
        <v>483</v>
      </c>
      <c r="D33" s="52"/>
      <c r="E33" s="52"/>
      <c r="F33" s="52"/>
      <c r="G33" s="52"/>
      <c r="H33">
        <v>0</v>
      </c>
      <c r="I33" t="s">
        <v>431</v>
      </c>
      <c r="J33">
        <v>0</v>
      </c>
    </row>
    <row r="34" spans="1:10" hidden="1" x14ac:dyDescent="0.25">
      <c r="A34" s="2" t="s">
        <v>109</v>
      </c>
      <c r="B34" s="2" t="s">
        <v>193</v>
      </c>
      <c r="C34" s="52"/>
      <c r="D34" s="52"/>
      <c r="E34" s="52"/>
      <c r="F34" s="52"/>
      <c r="G34" s="52"/>
      <c r="H34">
        <v>0</v>
      </c>
      <c r="I34">
        <v>0</v>
      </c>
      <c r="J34">
        <v>0</v>
      </c>
    </row>
    <row r="35" spans="1:10" hidden="1" x14ac:dyDescent="0.25">
      <c r="A35" s="2" t="s">
        <v>331</v>
      </c>
      <c r="B35" s="2" t="s">
        <v>332</v>
      </c>
      <c r="C35" s="52"/>
      <c r="D35" s="52"/>
      <c r="E35" s="52"/>
      <c r="F35" s="52"/>
      <c r="G35" s="52"/>
      <c r="H35">
        <v>0</v>
      </c>
      <c r="I35">
        <v>0</v>
      </c>
      <c r="J35">
        <v>0</v>
      </c>
    </row>
    <row r="36" spans="1:10" hidden="1" x14ac:dyDescent="0.25">
      <c r="A36" s="3" t="s">
        <v>369</v>
      </c>
      <c r="B36" s="3" t="s">
        <v>370</v>
      </c>
      <c r="C36" s="55"/>
      <c r="D36" s="55"/>
      <c r="E36" s="55"/>
      <c r="F36" s="55"/>
      <c r="G36" s="55"/>
      <c r="H36">
        <v>0</v>
      </c>
      <c r="I36">
        <v>0</v>
      </c>
      <c r="J36">
        <v>0</v>
      </c>
    </row>
    <row r="37" spans="1:10" hidden="1" x14ac:dyDescent="0.25">
      <c r="A37" s="3" t="s">
        <v>371</v>
      </c>
      <c r="B37" s="3" t="s">
        <v>372</v>
      </c>
      <c r="C37" s="55"/>
      <c r="D37" s="55"/>
      <c r="E37" s="55"/>
      <c r="F37" s="55"/>
      <c r="G37" s="55"/>
      <c r="H37">
        <v>0</v>
      </c>
      <c r="I37">
        <v>0</v>
      </c>
      <c r="J37">
        <v>0</v>
      </c>
    </row>
    <row r="38" spans="1:10" hidden="1" x14ac:dyDescent="0.25">
      <c r="A38" s="3" t="s">
        <v>365</v>
      </c>
      <c r="B38" s="3" t="s">
        <v>366</v>
      </c>
      <c r="C38" s="55"/>
      <c r="D38" s="55"/>
      <c r="E38" s="55"/>
      <c r="F38" s="55"/>
      <c r="G38" s="55"/>
      <c r="H38">
        <v>0</v>
      </c>
      <c r="I38">
        <v>0</v>
      </c>
      <c r="J38">
        <v>0</v>
      </c>
    </row>
    <row r="39" spans="1:10" hidden="1" x14ac:dyDescent="0.25">
      <c r="A39" s="2" t="s">
        <v>315</v>
      </c>
      <c r="B39" s="3" t="s">
        <v>345</v>
      </c>
      <c r="C39" s="55"/>
      <c r="D39" s="55"/>
      <c r="E39" s="55"/>
      <c r="F39" s="55"/>
      <c r="G39" s="55"/>
      <c r="H39">
        <v>0</v>
      </c>
      <c r="I39">
        <v>0</v>
      </c>
      <c r="J39">
        <v>0</v>
      </c>
    </row>
    <row r="40" spans="1:10" hidden="1" x14ac:dyDescent="0.25">
      <c r="A40" s="3" t="s">
        <v>378</v>
      </c>
      <c r="B40" s="3" t="s">
        <v>379</v>
      </c>
      <c r="C40" s="55"/>
      <c r="D40" s="55"/>
      <c r="E40" s="55"/>
      <c r="F40" s="55"/>
      <c r="G40" s="55"/>
      <c r="H40">
        <v>0</v>
      </c>
      <c r="I40">
        <v>0</v>
      </c>
      <c r="J40">
        <v>0</v>
      </c>
    </row>
    <row r="41" spans="1:10" hidden="1" x14ac:dyDescent="0.25">
      <c r="A41" s="2" t="s">
        <v>59</v>
      </c>
      <c r="B41" s="2" t="s">
        <v>38</v>
      </c>
      <c r="C41" s="52" t="s">
        <v>483</v>
      </c>
      <c r="D41" s="52" t="s">
        <v>483</v>
      </c>
      <c r="E41" s="52"/>
      <c r="F41" s="52" t="s">
        <v>483</v>
      </c>
      <c r="G41" s="52"/>
      <c r="H41" t="s">
        <v>432</v>
      </c>
      <c r="I41" t="s">
        <v>431</v>
      </c>
      <c r="J41" t="s">
        <v>433</v>
      </c>
    </row>
    <row r="42" spans="1:10" hidden="1" x14ac:dyDescent="0.25">
      <c r="A42" s="2" t="s">
        <v>305</v>
      </c>
      <c r="B42" s="52" t="s">
        <v>306</v>
      </c>
      <c r="C42" s="52"/>
      <c r="D42" s="52"/>
      <c r="E42" s="52"/>
      <c r="F42" s="52"/>
      <c r="G42" s="52"/>
      <c r="H42">
        <v>0</v>
      </c>
      <c r="I42">
        <v>0</v>
      </c>
      <c r="J42">
        <v>0</v>
      </c>
    </row>
    <row r="43" spans="1:10" hidden="1" x14ac:dyDescent="0.25">
      <c r="A43" s="2" t="s">
        <v>104</v>
      </c>
      <c r="B43" s="2" t="s">
        <v>169</v>
      </c>
      <c r="C43" s="52"/>
      <c r="D43" s="52"/>
      <c r="E43" s="52"/>
      <c r="F43" s="52"/>
      <c r="G43" s="52"/>
      <c r="H43">
        <v>0</v>
      </c>
      <c r="I43">
        <v>0</v>
      </c>
      <c r="J43">
        <v>0</v>
      </c>
    </row>
    <row r="44" spans="1:10" hidden="1" x14ac:dyDescent="0.25">
      <c r="A44" s="3" t="s">
        <v>376</v>
      </c>
      <c r="B44" s="3" t="s">
        <v>377</v>
      </c>
      <c r="C44" s="55"/>
      <c r="D44" s="55"/>
      <c r="E44" s="55"/>
      <c r="F44" s="55"/>
      <c r="G44" s="55"/>
      <c r="H44">
        <v>0</v>
      </c>
      <c r="I44">
        <v>0</v>
      </c>
      <c r="J44">
        <v>0</v>
      </c>
    </row>
    <row r="45" spans="1:10" hidden="1" x14ac:dyDescent="0.25">
      <c r="A45" s="3" t="s">
        <v>380</v>
      </c>
      <c r="B45" s="3" t="s">
        <v>381</v>
      </c>
      <c r="C45" s="55"/>
      <c r="D45" s="55"/>
      <c r="E45" s="55"/>
      <c r="F45" s="55"/>
      <c r="G45" s="55"/>
      <c r="H45">
        <v>0</v>
      </c>
      <c r="I45">
        <v>0</v>
      </c>
      <c r="J45">
        <v>0</v>
      </c>
    </row>
    <row r="46" spans="1:10" hidden="1" x14ac:dyDescent="0.25">
      <c r="A46" s="3" t="s">
        <v>373</v>
      </c>
      <c r="B46" s="3" t="s">
        <v>374</v>
      </c>
      <c r="C46" s="55"/>
      <c r="D46" s="55"/>
      <c r="E46" s="55"/>
      <c r="F46" s="55"/>
      <c r="G46" s="55"/>
      <c r="H46">
        <v>0</v>
      </c>
      <c r="I46">
        <v>0</v>
      </c>
      <c r="J46">
        <v>0</v>
      </c>
    </row>
    <row r="47" spans="1:10" hidden="1" x14ac:dyDescent="0.25">
      <c r="A47" s="2" t="s">
        <v>83</v>
      </c>
      <c r="B47" s="2" t="s">
        <v>42</v>
      </c>
      <c r="C47" s="52"/>
      <c r="D47" s="52"/>
      <c r="E47" s="52"/>
      <c r="F47" s="52"/>
      <c r="G47" s="52"/>
      <c r="H47">
        <v>0</v>
      </c>
      <c r="I47">
        <v>0</v>
      </c>
      <c r="J47">
        <v>0</v>
      </c>
    </row>
    <row r="48" spans="1:10" hidden="1" x14ac:dyDescent="0.25">
      <c r="A48" s="2" t="s">
        <v>284</v>
      </c>
      <c r="B48" s="2" t="s">
        <v>285</v>
      </c>
      <c r="C48" s="52"/>
      <c r="D48" s="52"/>
      <c r="E48" s="52"/>
      <c r="F48" s="52"/>
      <c r="G48" s="52"/>
      <c r="H48">
        <v>0</v>
      </c>
      <c r="I48">
        <v>0</v>
      </c>
      <c r="J48">
        <v>0</v>
      </c>
    </row>
    <row r="49" spans="1:11" hidden="1" x14ac:dyDescent="0.25">
      <c r="A49" s="2" t="s">
        <v>60</v>
      </c>
      <c r="B49" s="2" t="s">
        <v>2</v>
      </c>
      <c r="C49" s="52" t="s">
        <v>483</v>
      </c>
      <c r="D49" s="52" t="s">
        <v>483</v>
      </c>
      <c r="E49" s="52"/>
      <c r="F49" s="52" t="s">
        <v>483</v>
      </c>
      <c r="G49" s="52"/>
      <c r="H49" t="s">
        <v>432</v>
      </c>
      <c r="I49" t="s">
        <v>431</v>
      </c>
      <c r="J49" t="s">
        <v>433</v>
      </c>
    </row>
    <row r="50" spans="1:11" hidden="1" x14ac:dyDescent="0.25">
      <c r="A50" s="2" t="s">
        <v>230</v>
      </c>
      <c r="B50" s="2" t="s">
        <v>231</v>
      </c>
      <c r="C50" s="52" t="s">
        <v>483</v>
      </c>
      <c r="D50" s="52"/>
      <c r="E50" s="52" t="s">
        <v>483</v>
      </c>
      <c r="F50" s="52" t="s">
        <v>483</v>
      </c>
      <c r="G50" s="52"/>
      <c r="H50">
        <v>0</v>
      </c>
      <c r="I50" t="s">
        <v>431</v>
      </c>
      <c r="J50" t="s">
        <v>433</v>
      </c>
      <c r="K50" t="s">
        <v>423</v>
      </c>
    </row>
    <row r="51" spans="1:11" hidden="1" x14ac:dyDescent="0.25">
      <c r="A51" s="2" t="s">
        <v>112</v>
      </c>
      <c r="B51" s="2" t="s">
        <v>229</v>
      </c>
      <c r="C51" s="52" t="s">
        <v>483</v>
      </c>
      <c r="D51" s="52"/>
      <c r="E51" s="52" t="s">
        <v>483</v>
      </c>
      <c r="F51" s="52" t="s">
        <v>483</v>
      </c>
      <c r="G51" s="52"/>
      <c r="H51">
        <v>0</v>
      </c>
      <c r="I51" t="s">
        <v>431</v>
      </c>
      <c r="J51" t="s">
        <v>433</v>
      </c>
      <c r="K51" t="s">
        <v>423</v>
      </c>
    </row>
    <row r="52" spans="1:11" hidden="1" x14ac:dyDescent="0.25">
      <c r="A52" s="2" t="s">
        <v>113</v>
      </c>
      <c r="B52" s="2" t="s">
        <v>3</v>
      </c>
      <c r="C52" s="52" t="s">
        <v>483</v>
      </c>
      <c r="D52" s="52"/>
      <c r="E52" s="52" t="s">
        <v>483</v>
      </c>
      <c r="F52" s="52" t="s">
        <v>483</v>
      </c>
      <c r="G52" s="52"/>
      <c r="H52">
        <v>0</v>
      </c>
      <c r="I52" t="s">
        <v>431</v>
      </c>
      <c r="J52" t="s">
        <v>433</v>
      </c>
      <c r="K52" t="s">
        <v>423</v>
      </c>
    </row>
    <row r="53" spans="1:11" hidden="1" x14ac:dyDescent="0.25">
      <c r="A53" s="2" t="s">
        <v>63</v>
      </c>
      <c r="B53" s="2" t="s">
        <v>40</v>
      </c>
      <c r="C53" s="52" t="s">
        <v>483</v>
      </c>
      <c r="D53" s="52" t="s">
        <v>483</v>
      </c>
      <c r="E53" s="52"/>
      <c r="F53" s="52" t="s">
        <v>483</v>
      </c>
      <c r="G53" s="52"/>
      <c r="H53" t="s">
        <v>432</v>
      </c>
      <c r="I53" t="s">
        <v>431</v>
      </c>
      <c r="J53" t="s">
        <v>433</v>
      </c>
    </row>
    <row r="54" spans="1:11" hidden="1" x14ac:dyDescent="0.25">
      <c r="A54" s="2" t="s">
        <v>82</v>
      </c>
      <c r="B54" s="2" t="s">
        <v>298</v>
      </c>
      <c r="C54" s="52"/>
      <c r="D54" s="52"/>
      <c r="E54" s="52"/>
      <c r="F54" s="52"/>
      <c r="G54" s="52"/>
      <c r="H54">
        <v>0</v>
      </c>
      <c r="I54">
        <v>0</v>
      </c>
      <c r="J54">
        <v>0</v>
      </c>
    </row>
    <row r="55" spans="1:11" hidden="1" x14ac:dyDescent="0.25">
      <c r="A55" s="2" t="s">
        <v>270</v>
      </c>
      <c r="B55" s="2" t="s">
        <v>271</v>
      </c>
      <c r="C55" s="52"/>
      <c r="D55" s="52"/>
      <c r="E55" s="52"/>
      <c r="F55" s="52"/>
      <c r="G55" s="52"/>
      <c r="H55">
        <v>0</v>
      </c>
      <c r="I55">
        <v>0</v>
      </c>
      <c r="J55">
        <v>0</v>
      </c>
    </row>
    <row r="56" spans="1:11" hidden="1" x14ac:dyDescent="0.25">
      <c r="A56" s="2" t="s">
        <v>299</v>
      </c>
      <c r="B56" s="2" t="s">
        <v>300</v>
      </c>
      <c r="C56" s="52"/>
      <c r="D56" s="52"/>
      <c r="E56" s="52"/>
      <c r="F56" s="52"/>
      <c r="G56" s="52"/>
      <c r="H56">
        <v>0</v>
      </c>
      <c r="I56">
        <v>0</v>
      </c>
      <c r="J56">
        <v>0</v>
      </c>
    </row>
    <row r="57" spans="1:11" hidden="1" x14ac:dyDescent="0.25">
      <c r="A57" s="2" t="s">
        <v>66</v>
      </c>
      <c r="B57" s="3" t="s">
        <v>346</v>
      </c>
      <c r="C57" s="52" t="s">
        <v>483</v>
      </c>
      <c r="D57" s="52" t="s">
        <v>483</v>
      </c>
      <c r="E57" s="55"/>
      <c r="F57" s="55"/>
      <c r="G57" s="55"/>
      <c r="H57" t="s">
        <v>432</v>
      </c>
      <c r="I57" t="s">
        <v>431</v>
      </c>
      <c r="J57">
        <v>0</v>
      </c>
    </row>
    <row r="58" spans="1:11" hidden="1" x14ac:dyDescent="0.25">
      <c r="A58" s="2" t="s">
        <v>211</v>
      </c>
      <c r="B58" s="2" t="s">
        <v>212</v>
      </c>
      <c r="C58" s="52" t="s">
        <v>483</v>
      </c>
      <c r="D58" s="52"/>
      <c r="E58" s="52"/>
      <c r="F58" s="52"/>
      <c r="G58" s="52"/>
      <c r="H58">
        <v>0</v>
      </c>
      <c r="I58" t="s">
        <v>431</v>
      </c>
      <c r="J58">
        <v>0</v>
      </c>
    </row>
    <row r="59" spans="1:11" hidden="1" x14ac:dyDescent="0.25">
      <c r="A59" s="2" t="s">
        <v>90</v>
      </c>
      <c r="B59" s="2" t="s">
        <v>6</v>
      </c>
      <c r="C59" s="52" t="s">
        <v>483</v>
      </c>
      <c r="D59" s="52" t="s">
        <v>483</v>
      </c>
      <c r="E59" s="52" t="s">
        <v>483</v>
      </c>
      <c r="F59" s="52" t="s">
        <v>483</v>
      </c>
      <c r="G59" s="52"/>
      <c r="H59" t="s">
        <v>432</v>
      </c>
      <c r="I59" t="s">
        <v>431</v>
      </c>
      <c r="J59" t="s">
        <v>433</v>
      </c>
      <c r="K59" t="s">
        <v>423</v>
      </c>
    </row>
    <row r="60" spans="1:11" hidden="1" x14ac:dyDescent="0.25">
      <c r="A60" s="2" t="s">
        <v>126</v>
      </c>
      <c r="B60" s="2" t="s">
        <v>321</v>
      </c>
      <c r="C60" s="52"/>
      <c r="D60" s="52"/>
      <c r="E60" s="52"/>
      <c r="F60" s="52"/>
      <c r="G60" s="52"/>
      <c r="H60">
        <v>0</v>
      </c>
      <c r="I60">
        <v>0</v>
      </c>
      <c r="J60">
        <v>0</v>
      </c>
    </row>
    <row r="61" spans="1:11" hidden="1" x14ac:dyDescent="0.25">
      <c r="A61" s="2" t="s">
        <v>127</v>
      </c>
      <c r="B61" s="2" t="s">
        <v>37</v>
      </c>
      <c r="C61" s="52"/>
      <c r="D61" s="52"/>
      <c r="E61" s="52"/>
      <c r="F61" s="52"/>
      <c r="G61" s="52"/>
      <c r="H61">
        <v>0</v>
      </c>
      <c r="I61">
        <v>0</v>
      </c>
      <c r="J61">
        <v>0</v>
      </c>
    </row>
    <row r="62" spans="1:11" hidden="1" x14ac:dyDescent="0.25">
      <c r="A62" s="2" t="s">
        <v>286</v>
      </c>
      <c r="B62" s="2" t="s">
        <v>287</v>
      </c>
      <c r="C62" s="52"/>
      <c r="D62" s="52"/>
      <c r="E62" s="52"/>
      <c r="F62" s="52"/>
      <c r="G62" s="52"/>
      <c r="H62">
        <v>0</v>
      </c>
      <c r="I62">
        <v>0</v>
      </c>
      <c r="J62">
        <v>0</v>
      </c>
    </row>
    <row r="63" spans="1:11" hidden="1" x14ac:dyDescent="0.25">
      <c r="A63" s="2" t="s">
        <v>75</v>
      </c>
      <c r="B63" s="2" t="s">
        <v>48</v>
      </c>
      <c r="C63" s="52"/>
      <c r="D63" s="52"/>
      <c r="E63" s="52"/>
      <c r="F63" s="52"/>
      <c r="G63" s="52"/>
      <c r="H63">
        <v>0</v>
      </c>
      <c r="I63">
        <v>0</v>
      </c>
      <c r="J63">
        <v>0</v>
      </c>
    </row>
    <row r="64" spans="1:11" hidden="1" x14ac:dyDescent="0.25">
      <c r="A64" s="2" t="s">
        <v>164</v>
      </c>
      <c r="B64" s="2" t="s">
        <v>165</v>
      </c>
      <c r="C64" s="52" t="s">
        <v>483</v>
      </c>
      <c r="D64" s="52"/>
      <c r="E64" s="52" t="s">
        <v>483</v>
      </c>
      <c r="F64" s="52" t="s">
        <v>483</v>
      </c>
      <c r="G64" s="52"/>
      <c r="H64">
        <v>0</v>
      </c>
      <c r="I64" t="s">
        <v>431</v>
      </c>
      <c r="J64" t="s">
        <v>433</v>
      </c>
      <c r="K64" t="s">
        <v>423</v>
      </c>
    </row>
    <row r="65" spans="1:11" hidden="1" x14ac:dyDescent="0.25">
      <c r="A65" s="2" t="s">
        <v>186</v>
      </c>
      <c r="B65" s="2" t="s">
        <v>187</v>
      </c>
      <c r="C65" s="52" t="s">
        <v>483</v>
      </c>
      <c r="D65" s="52"/>
      <c r="E65" s="52"/>
      <c r="F65" s="52"/>
      <c r="G65" s="52"/>
      <c r="H65">
        <v>0</v>
      </c>
      <c r="I65" t="s">
        <v>431</v>
      </c>
      <c r="J65">
        <v>0</v>
      </c>
    </row>
    <row r="66" spans="1:11" hidden="1" x14ac:dyDescent="0.25">
      <c r="A66" s="2" t="s">
        <v>116</v>
      </c>
      <c r="B66" s="2" t="s">
        <v>137</v>
      </c>
      <c r="C66" s="52" t="s">
        <v>483</v>
      </c>
      <c r="D66" s="52"/>
      <c r="E66" s="52" t="s">
        <v>483</v>
      </c>
      <c r="F66" s="52" t="s">
        <v>483</v>
      </c>
      <c r="G66" s="52"/>
      <c r="H66">
        <v>0</v>
      </c>
      <c r="I66" t="s">
        <v>431</v>
      </c>
      <c r="J66" t="s">
        <v>433</v>
      </c>
      <c r="K66" t="s">
        <v>423</v>
      </c>
    </row>
    <row r="67" spans="1:11" hidden="1" x14ac:dyDescent="0.25">
      <c r="A67" s="8" t="s">
        <v>388</v>
      </c>
      <c r="B67" s="8" t="s">
        <v>389</v>
      </c>
      <c r="C67" s="56"/>
      <c r="D67" s="56"/>
      <c r="E67" s="56"/>
      <c r="F67" s="56"/>
      <c r="G67" s="56"/>
      <c r="H67">
        <v>0</v>
      </c>
      <c r="I67">
        <v>0</v>
      </c>
      <c r="J67">
        <v>0</v>
      </c>
    </row>
    <row r="68" spans="1:11" hidden="1" x14ac:dyDescent="0.25">
      <c r="A68" s="8" t="s">
        <v>394</v>
      </c>
      <c r="B68" s="8" t="s">
        <v>395</v>
      </c>
      <c r="C68" s="56"/>
      <c r="D68" s="56"/>
      <c r="E68" s="56"/>
      <c r="F68" s="56"/>
      <c r="G68" s="56"/>
      <c r="H68">
        <v>0</v>
      </c>
      <c r="I68">
        <v>0</v>
      </c>
      <c r="J68">
        <v>0</v>
      </c>
    </row>
    <row r="69" spans="1:11" hidden="1" x14ac:dyDescent="0.25">
      <c r="A69" s="8" t="s">
        <v>390</v>
      </c>
      <c r="B69" s="8" t="s">
        <v>391</v>
      </c>
      <c r="C69" s="56"/>
      <c r="D69" s="56"/>
      <c r="E69" s="56"/>
      <c r="F69" s="56"/>
      <c r="G69" s="56"/>
      <c r="H69">
        <v>0</v>
      </c>
      <c r="I69">
        <v>0</v>
      </c>
      <c r="J69">
        <v>0</v>
      </c>
    </row>
    <row r="70" spans="1:11" hidden="1" x14ac:dyDescent="0.25">
      <c r="A70" s="8" t="s">
        <v>384</v>
      </c>
      <c r="B70" s="8" t="s">
        <v>385</v>
      </c>
      <c r="C70" s="56"/>
      <c r="D70" s="56"/>
      <c r="E70" s="56"/>
      <c r="F70" s="56"/>
      <c r="G70" s="56"/>
      <c r="H70">
        <v>0</v>
      </c>
      <c r="I70">
        <v>0</v>
      </c>
      <c r="J70">
        <v>0</v>
      </c>
    </row>
    <row r="71" spans="1:11" hidden="1" x14ac:dyDescent="0.25">
      <c r="A71" s="8" t="s">
        <v>392</v>
      </c>
      <c r="B71" s="8" t="s">
        <v>393</v>
      </c>
      <c r="C71" s="56"/>
      <c r="D71" s="56"/>
      <c r="E71" s="56"/>
      <c r="F71" s="56"/>
      <c r="G71" s="56"/>
      <c r="H71">
        <v>0</v>
      </c>
      <c r="I71">
        <v>0</v>
      </c>
      <c r="J71">
        <v>0</v>
      </c>
    </row>
    <row r="72" spans="1:11" hidden="1" x14ac:dyDescent="0.25">
      <c r="A72" s="8" t="s">
        <v>386</v>
      </c>
      <c r="B72" s="8" t="s">
        <v>387</v>
      </c>
      <c r="C72" s="56"/>
      <c r="D72" s="56"/>
      <c r="E72" s="56"/>
      <c r="F72" s="56"/>
      <c r="G72" s="56"/>
      <c r="H72">
        <v>0</v>
      </c>
      <c r="I72">
        <v>0</v>
      </c>
      <c r="J72">
        <v>0</v>
      </c>
    </row>
    <row r="73" spans="1:11" hidden="1" x14ac:dyDescent="0.25">
      <c r="A73" s="8" t="s">
        <v>396</v>
      </c>
      <c r="B73" s="8" t="s">
        <v>397</v>
      </c>
      <c r="C73" s="56"/>
      <c r="D73" s="56"/>
      <c r="E73" s="56"/>
      <c r="F73" s="56"/>
      <c r="G73" s="56"/>
      <c r="H73">
        <v>0</v>
      </c>
      <c r="I73">
        <v>0</v>
      </c>
      <c r="J73">
        <v>0</v>
      </c>
    </row>
    <row r="74" spans="1:11" hidden="1" x14ac:dyDescent="0.25">
      <c r="A74" s="8" t="s">
        <v>398</v>
      </c>
      <c r="B74" s="8" t="s">
        <v>399</v>
      </c>
      <c r="C74" s="56"/>
      <c r="D74" s="56"/>
      <c r="E74" s="56"/>
      <c r="F74" s="56"/>
      <c r="G74" s="56"/>
      <c r="H74">
        <v>0</v>
      </c>
      <c r="I74">
        <v>0</v>
      </c>
      <c r="J74">
        <v>0</v>
      </c>
    </row>
    <row r="75" spans="1:11" hidden="1" x14ac:dyDescent="0.25">
      <c r="A75" s="2" t="s">
        <v>243</v>
      </c>
      <c r="B75" s="2" t="s">
        <v>244</v>
      </c>
      <c r="C75" s="52" t="s">
        <v>483</v>
      </c>
      <c r="D75" s="52"/>
      <c r="E75" s="52" t="s">
        <v>483</v>
      </c>
      <c r="F75" s="52"/>
      <c r="G75" s="52"/>
      <c r="H75">
        <v>0</v>
      </c>
      <c r="I75" t="s">
        <v>431</v>
      </c>
      <c r="J75">
        <v>0</v>
      </c>
      <c r="K75" t="s">
        <v>423</v>
      </c>
    </row>
    <row r="76" spans="1:11" hidden="1" x14ac:dyDescent="0.25">
      <c r="A76" s="2" t="s">
        <v>115</v>
      </c>
      <c r="B76" s="2" t="s">
        <v>1</v>
      </c>
      <c r="C76" s="52" t="s">
        <v>483</v>
      </c>
      <c r="D76" s="52"/>
      <c r="E76" s="52" t="s">
        <v>483</v>
      </c>
      <c r="F76" s="52" t="s">
        <v>483</v>
      </c>
      <c r="G76" s="52"/>
      <c r="H76">
        <v>0</v>
      </c>
      <c r="I76" t="s">
        <v>431</v>
      </c>
      <c r="J76" t="s">
        <v>433</v>
      </c>
      <c r="K76" t="s">
        <v>423</v>
      </c>
    </row>
    <row r="77" spans="1:11" hidden="1" x14ac:dyDescent="0.25">
      <c r="A77" s="2" t="s">
        <v>181</v>
      </c>
      <c r="B77" s="2" t="s">
        <v>182</v>
      </c>
      <c r="C77" s="52" t="s">
        <v>483</v>
      </c>
      <c r="D77" s="52"/>
      <c r="E77" s="52"/>
      <c r="F77" s="52"/>
      <c r="G77" s="52"/>
      <c r="H77">
        <v>0</v>
      </c>
      <c r="I77" t="s">
        <v>431</v>
      </c>
      <c r="J77">
        <v>0</v>
      </c>
    </row>
    <row r="78" spans="1:11" hidden="1" x14ac:dyDescent="0.25">
      <c r="A78" s="2" t="s">
        <v>179</v>
      </c>
      <c r="B78" s="2" t="s">
        <v>180</v>
      </c>
      <c r="C78" s="52" t="s">
        <v>483</v>
      </c>
      <c r="D78" s="52"/>
      <c r="E78" s="52"/>
      <c r="F78" s="52"/>
      <c r="G78" s="52"/>
      <c r="H78">
        <v>0</v>
      </c>
      <c r="I78" t="s">
        <v>431</v>
      </c>
      <c r="J78">
        <v>0</v>
      </c>
    </row>
    <row r="79" spans="1:11" hidden="1" x14ac:dyDescent="0.25">
      <c r="A79" s="3" t="s">
        <v>351</v>
      </c>
      <c r="B79" s="3" t="s">
        <v>352</v>
      </c>
      <c r="C79" s="52" t="s">
        <v>483</v>
      </c>
      <c r="D79" s="55"/>
      <c r="E79" s="55"/>
      <c r="F79" s="55"/>
      <c r="G79" s="55"/>
      <c r="H79">
        <v>0</v>
      </c>
      <c r="I79" t="s">
        <v>431</v>
      </c>
      <c r="J79">
        <v>0</v>
      </c>
    </row>
    <row r="80" spans="1:11" hidden="1" x14ac:dyDescent="0.25">
      <c r="A80" s="2" t="s">
        <v>106</v>
      </c>
      <c r="B80" s="2" t="s">
        <v>131</v>
      </c>
      <c r="C80" s="52" t="s">
        <v>483</v>
      </c>
      <c r="D80" s="52"/>
      <c r="E80" s="52"/>
      <c r="F80" s="52"/>
      <c r="G80" s="52"/>
      <c r="H80">
        <v>0</v>
      </c>
      <c r="I80" t="s">
        <v>431</v>
      </c>
      <c r="J80">
        <v>0</v>
      </c>
    </row>
    <row r="81" spans="1:11" hidden="1" x14ac:dyDescent="0.25">
      <c r="A81" s="2" t="s">
        <v>177</v>
      </c>
      <c r="B81" s="2" t="s">
        <v>178</v>
      </c>
      <c r="C81" s="52" t="s">
        <v>483</v>
      </c>
      <c r="D81" s="52"/>
      <c r="E81" s="52"/>
      <c r="F81" s="52"/>
      <c r="G81" s="52"/>
      <c r="H81">
        <v>0</v>
      </c>
      <c r="I81" t="s">
        <v>431</v>
      </c>
      <c r="J81">
        <v>0</v>
      </c>
    </row>
    <row r="82" spans="1:11" hidden="1" x14ac:dyDescent="0.25">
      <c r="A82" s="2" t="s">
        <v>215</v>
      </c>
      <c r="B82" s="2" t="s">
        <v>216</v>
      </c>
      <c r="C82" s="52" t="s">
        <v>483</v>
      </c>
      <c r="D82" s="52"/>
      <c r="E82" s="52"/>
      <c r="F82" s="52"/>
      <c r="G82" s="52"/>
      <c r="H82">
        <v>0</v>
      </c>
      <c r="I82" t="s">
        <v>431</v>
      </c>
      <c r="J82">
        <v>0</v>
      </c>
    </row>
    <row r="83" spans="1:11" hidden="1" x14ac:dyDescent="0.25">
      <c r="A83" s="2" t="s">
        <v>311</v>
      </c>
      <c r="B83" s="2" t="s">
        <v>312</v>
      </c>
      <c r="C83" s="52"/>
      <c r="D83" s="52"/>
      <c r="E83" s="52"/>
      <c r="F83" s="52"/>
      <c r="G83" s="52"/>
      <c r="H83">
        <v>0</v>
      </c>
      <c r="I83">
        <v>0</v>
      </c>
      <c r="J83">
        <v>0</v>
      </c>
    </row>
    <row r="84" spans="1:11" hidden="1" x14ac:dyDescent="0.25">
      <c r="A84" s="2" t="s">
        <v>70</v>
      </c>
      <c r="B84" s="2" t="s">
        <v>46</v>
      </c>
      <c r="C84" s="52"/>
      <c r="D84" s="52"/>
      <c r="E84" s="52"/>
      <c r="F84" s="52"/>
      <c r="G84" s="52"/>
      <c r="H84">
        <v>0</v>
      </c>
      <c r="I84">
        <v>0</v>
      </c>
      <c r="J84">
        <v>0</v>
      </c>
    </row>
    <row r="85" spans="1:11" hidden="1" x14ac:dyDescent="0.25">
      <c r="A85" s="2" t="s">
        <v>91</v>
      </c>
      <c r="B85" s="2" t="s">
        <v>149</v>
      </c>
      <c r="C85" s="52" t="s">
        <v>483</v>
      </c>
      <c r="D85" s="52" t="s">
        <v>483</v>
      </c>
      <c r="E85" s="52" t="s">
        <v>483</v>
      </c>
      <c r="F85" s="52" t="s">
        <v>483</v>
      </c>
      <c r="G85" s="52"/>
      <c r="H85" t="s">
        <v>432</v>
      </c>
      <c r="I85" t="s">
        <v>431</v>
      </c>
      <c r="J85" t="s">
        <v>433</v>
      </c>
      <c r="K85" t="s">
        <v>423</v>
      </c>
    </row>
    <row r="86" spans="1:11" hidden="1" x14ac:dyDescent="0.25">
      <c r="A86" s="2" t="s">
        <v>92</v>
      </c>
      <c r="B86" s="2" t="s">
        <v>150</v>
      </c>
      <c r="C86" s="52" t="s">
        <v>483</v>
      </c>
      <c r="D86" s="52" t="s">
        <v>483</v>
      </c>
      <c r="E86" s="52" t="s">
        <v>483</v>
      </c>
      <c r="F86" s="52" t="s">
        <v>483</v>
      </c>
      <c r="G86" s="52"/>
      <c r="H86" t="s">
        <v>432</v>
      </c>
      <c r="I86" t="s">
        <v>431</v>
      </c>
      <c r="J86" t="s">
        <v>433</v>
      </c>
      <c r="K86" t="s">
        <v>423</v>
      </c>
    </row>
    <row r="87" spans="1:11" hidden="1" x14ac:dyDescent="0.25">
      <c r="A87" s="2" t="s">
        <v>255</v>
      </c>
      <c r="B87" s="52" t="s">
        <v>147</v>
      </c>
      <c r="C87" s="52" t="s">
        <v>483</v>
      </c>
      <c r="D87" s="52" t="s">
        <v>483</v>
      </c>
      <c r="E87" s="52" t="s">
        <v>483</v>
      </c>
      <c r="F87" s="52" t="s">
        <v>483</v>
      </c>
      <c r="G87" s="52"/>
      <c r="H87" t="s">
        <v>432</v>
      </c>
      <c r="I87" t="s">
        <v>431</v>
      </c>
      <c r="J87" t="s">
        <v>433</v>
      </c>
      <c r="K87" t="s">
        <v>423</v>
      </c>
    </row>
    <row r="88" spans="1:11" hidden="1" x14ac:dyDescent="0.25">
      <c r="A88" s="2" t="s">
        <v>256</v>
      </c>
      <c r="B88" s="2" t="s">
        <v>148</v>
      </c>
      <c r="C88" s="52" t="s">
        <v>483</v>
      </c>
      <c r="D88" s="52" t="s">
        <v>483</v>
      </c>
      <c r="E88" s="52" t="s">
        <v>483</v>
      </c>
      <c r="F88" s="52" t="s">
        <v>483</v>
      </c>
      <c r="G88" s="52"/>
      <c r="H88" t="s">
        <v>432</v>
      </c>
      <c r="I88" t="s">
        <v>431</v>
      </c>
      <c r="J88" t="s">
        <v>433</v>
      </c>
      <c r="K88" t="s">
        <v>423</v>
      </c>
    </row>
    <row r="89" spans="1:11" hidden="1" x14ac:dyDescent="0.25">
      <c r="A89" s="2" t="s">
        <v>73</v>
      </c>
      <c r="B89" s="2" t="s">
        <v>140</v>
      </c>
      <c r="C89" s="52"/>
      <c r="D89" s="52"/>
      <c r="E89" s="52"/>
      <c r="F89" s="52"/>
      <c r="G89" s="52"/>
      <c r="H89">
        <v>0</v>
      </c>
      <c r="I89">
        <v>0</v>
      </c>
      <c r="J89">
        <v>0</v>
      </c>
    </row>
    <row r="90" spans="1:11" hidden="1" x14ac:dyDescent="0.25">
      <c r="A90" s="2" t="s">
        <v>166</v>
      </c>
      <c r="B90" s="2" t="s">
        <v>325</v>
      </c>
      <c r="C90" s="52"/>
      <c r="D90" s="52"/>
      <c r="E90" s="52" t="s">
        <v>483</v>
      </c>
      <c r="F90" s="52"/>
      <c r="G90" s="52"/>
      <c r="H90">
        <v>0</v>
      </c>
      <c r="I90">
        <v>0</v>
      </c>
      <c r="J90">
        <v>0</v>
      </c>
      <c r="K90" t="s">
        <v>423</v>
      </c>
    </row>
    <row r="91" spans="1:11" hidden="1" x14ac:dyDescent="0.25">
      <c r="A91" s="2" t="s">
        <v>93</v>
      </c>
      <c r="B91" s="2" t="s">
        <v>151</v>
      </c>
      <c r="C91" s="52" t="s">
        <v>483</v>
      </c>
      <c r="D91" s="52"/>
      <c r="E91" s="52" t="s">
        <v>483</v>
      </c>
      <c r="F91" s="52" t="s">
        <v>483</v>
      </c>
      <c r="G91" s="52"/>
      <c r="H91">
        <v>0</v>
      </c>
      <c r="I91" t="s">
        <v>431</v>
      </c>
      <c r="J91" t="s">
        <v>433</v>
      </c>
      <c r="K91" t="s">
        <v>423</v>
      </c>
    </row>
    <row r="92" spans="1:11" hidden="1" x14ac:dyDescent="0.25">
      <c r="A92" s="3" t="s">
        <v>349</v>
      </c>
      <c r="B92" s="3" t="s">
        <v>350</v>
      </c>
      <c r="C92" s="52" t="s">
        <v>483</v>
      </c>
      <c r="D92" s="55"/>
      <c r="E92" s="52" t="s">
        <v>483</v>
      </c>
      <c r="F92" s="52" t="s">
        <v>483</v>
      </c>
      <c r="G92" s="55"/>
      <c r="H92">
        <v>0</v>
      </c>
      <c r="I92" t="s">
        <v>431</v>
      </c>
      <c r="J92" t="s">
        <v>433</v>
      </c>
      <c r="K92" t="s">
        <v>423</v>
      </c>
    </row>
    <row r="93" spans="1:11" hidden="1" x14ac:dyDescent="0.25">
      <c r="A93" s="2" t="s">
        <v>94</v>
      </c>
      <c r="B93" s="2" t="s">
        <v>152</v>
      </c>
      <c r="C93" s="52" t="s">
        <v>483</v>
      </c>
      <c r="D93" s="52" t="s">
        <v>483</v>
      </c>
      <c r="E93" s="52" t="s">
        <v>483</v>
      </c>
      <c r="F93" s="52" t="s">
        <v>483</v>
      </c>
      <c r="G93" s="52"/>
      <c r="H93" t="s">
        <v>432</v>
      </c>
      <c r="I93" t="s">
        <v>431</v>
      </c>
      <c r="J93" t="s">
        <v>433</v>
      </c>
      <c r="K93" t="s">
        <v>423</v>
      </c>
    </row>
    <row r="94" spans="1:11" hidden="1" x14ac:dyDescent="0.25">
      <c r="A94" s="2" t="s">
        <v>95</v>
      </c>
      <c r="B94" s="2" t="s">
        <v>153</v>
      </c>
      <c r="C94" s="52" t="s">
        <v>483</v>
      </c>
      <c r="D94" s="52" t="s">
        <v>483</v>
      </c>
      <c r="E94" s="52" t="s">
        <v>483</v>
      </c>
      <c r="F94" s="52" t="s">
        <v>483</v>
      </c>
      <c r="G94" s="52"/>
      <c r="H94" t="s">
        <v>432</v>
      </c>
      <c r="I94" t="s">
        <v>431</v>
      </c>
      <c r="J94" t="s">
        <v>433</v>
      </c>
      <c r="K94" t="s">
        <v>423</v>
      </c>
    </row>
    <row r="95" spans="1:11" x14ac:dyDescent="0.25">
      <c r="A95" s="2" t="s">
        <v>250</v>
      </c>
      <c r="B95" s="2" t="s">
        <v>251</v>
      </c>
      <c r="C95" s="52" t="s">
        <v>483</v>
      </c>
      <c r="D95" s="52"/>
      <c r="E95" s="52" t="s">
        <v>483</v>
      </c>
      <c r="F95" s="52"/>
      <c r="G95" s="52"/>
      <c r="H95">
        <v>0</v>
      </c>
      <c r="I95" t="s">
        <v>431</v>
      </c>
      <c r="J95">
        <v>0</v>
      </c>
      <c r="K95" t="s">
        <v>423</v>
      </c>
    </row>
    <row r="96" spans="1:11" hidden="1" x14ac:dyDescent="0.25">
      <c r="A96" s="2" t="s">
        <v>57</v>
      </c>
      <c r="B96" s="2" t="s">
        <v>10</v>
      </c>
      <c r="C96" s="52" t="s">
        <v>483</v>
      </c>
      <c r="D96" s="52"/>
      <c r="E96" s="52" t="s">
        <v>483</v>
      </c>
      <c r="F96" s="52" t="s">
        <v>483</v>
      </c>
      <c r="G96" s="52"/>
      <c r="H96">
        <v>0</v>
      </c>
      <c r="I96" t="s">
        <v>431</v>
      </c>
      <c r="J96" t="s">
        <v>433</v>
      </c>
      <c r="K96" t="s">
        <v>423</v>
      </c>
    </row>
    <row r="97" spans="1:11" hidden="1" x14ac:dyDescent="0.25">
      <c r="A97" s="2" t="s">
        <v>62</v>
      </c>
      <c r="B97" s="2" t="s">
        <v>4</v>
      </c>
      <c r="C97" s="52" t="s">
        <v>483</v>
      </c>
      <c r="D97" s="52" t="s">
        <v>483</v>
      </c>
      <c r="E97" s="52"/>
      <c r="F97" s="52" t="s">
        <v>483</v>
      </c>
      <c r="G97" s="52"/>
      <c r="H97" t="s">
        <v>432</v>
      </c>
      <c r="I97" t="s">
        <v>431</v>
      </c>
      <c r="J97" t="s">
        <v>433</v>
      </c>
    </row>
    <row r="98" spans="1:11" hidden="1" x14ac:dyDescent="0.25">
      <c r="A98" s="2" t="s">
        <v>232</v>
      </c>
      <c r="B98" s="2" t="s">
        <v>233</v>
      </c>
      <c r="C98" s="52" t="s">
        <v>483</v>
      </c>
      <c r="D98" s="52"/>
      <c r="E98" s="52" t="s">
        <v>483</v>
      </c>
      <c r="F98" s="52"/>
      <c r="G98" s="52"/>
      <c r="H98">
        <v>0</v>
      </c>
      <c r="I98" t="s">
        <v>431</v>
      </c>
      <c r="J98">
        <v>0</v>
      </c>
      <c r="K98" t="s">
        <v>423</v>
      </c>
    </row>
    <row r="99" spans="1:11" hidden="1" x14ac:dyDescent="0.25">
      <c r="A99" s="2" t="s">
        <v>58</v>
      </c>
      <c r="B99" s="2" t="s">
        <v>52</v>
      </c>
      <c r="C99" s="52" t="s">
        <v>483</v>
      </c>
      <c r="D99" s="52" t="s">
        <v>483</v>
      </c>
      <c r="E99" s="52" t="s">
        <v>483</v>
      </c>
      <c r="F99" s="52" t="s">
        <v>483</v>
      </c>
      <c r="G99" s="52"/>
      <c r="H99" t="s">
        <v>432</v>
      </c>
      <c r="I99" t="s">
        <v>431</v>
      </c>
      <c r="J99" t="s">
        <v>433</v>
      </c>
      <c r="K99" t="s">
        <v>423</v>
      </c>
    </row>
    <row r="100" spans="1:11" hidden="1" x14ac:dyDescent="0.25">
      <c r="A100" s="3" t="s">
        <v>363</v>
      </c>
      <c r="B100" s="3" t="s">
        <v>364</v>
      </c>
      <c r="C100" s="55"/>
      <c r="D100" s="55"/>
      <c r="E100" s="55"/>
      <c r="F100" s="55"/>
      <c r="G100" s="55"/>
      <c r="H100">
        <v>0</v>
      </c>
      <c r="I100">
        <v>0</v>
      </c>
      <c r="J100">
        <v>0</v>
      </c>
    </row>
    <row r="101" spans="1:11" hidden="1" x14ac:dyDescent="0.25">
      <c r="A101" s="2" t="s">
        <v>296</v>
      </c>
      <c r="B101" s="4" t="s">
        <v>297</v>
      </c>
      <c r="C101" s="52"/>
      <c r="D101" s="52"/>
      <c r="E101" s="52"/>
      <c r="F101" s="52"/>
      <c r="G101" s="52"/>
      <c r="H101">
        <v>0</v>
      </c>
      <c r="I101">
        <v>0</v>
      </c>
      <c r="J101">
        <v>0</v>
      </c>
    </row>
    <row r="102" spans="1:11" hidden="1" x14ac:dyDescent="0.25">
      <c r="A102" s="5" t="s">
        <v>274</v>
      </c>
      <c r="B102" s="53" t="s">
        <v>275</v>
      </c>
      <c r="C102" s="52"/>
      <c r="D102" s="52"/>
      <c r="E102" s="52"/>
      <c r="F102" s="52"/>
      <c r="G102" s="52"/>
      <c r="H102">
        <v>0</v>
      </c>
      <c r="I102">
        <v>0</v>
      </c>
      <c r="J102">
        <v>0</v>
      </c>
    </row>
    <row r="103" spans="1:11" hidden="1" x14ac:dyDescent="0.25">
      <c r="A103" s="2" t="s">
        <v>96</v>
      </c>
      <c r="B103" s="7" t="s">
        <v>154</v>
      </c>
      <c r="C103" s="52" t="s">
        <v>483</v>
      </c>
      <c r="D103" s="52" t="s">
        <v>483</v>
      </c>
      <c r="E103" s="52" t="s">
        <v>483</v>
      </c>
      <c r="F103" s="52" t="s">
        <v>483</v>
      </c>
      <c r="G103" s="52"/>
      <c r="H103" t="s">
        <v>432</v>
      </c>
      <c r="I103" t="s">
        <v>431</v>
      </c>
      <c r="J103" t="s">
        <v>433</v>
      </c>
      <c r="K103" t="s">
        <v>423</v>
      </c>
    </row>
    <row r="104" spans="1:11" hidden="1" x14ac:dyDescent="0.25">
      <c r="A104" s="2" t="s">
        <v>97</v>
      </c>
      <c r="B104" s="2" t="s">
        <v>155</v>
      </c>
      <c r="C104" s="52" t="s">
        <v>483</v>
      </c>
      <c r="D104" s="52" t="s">
        <v>483</v>
      </c>
      <c r="E104" s="52" t="s">
        <v>483</v>
      </c>
      <c r="F104" s="52" t="s">
        <v>483</v>
      </c>
      <c r="G104" s="52"/>
      <c r="H104" t="s">
        <v>432</v>
      </c>
      <c r="I104" t="s">
        <v>431</v>
      </c>
      <c r="J104" t="s">
        <v>433</v>
      </c>
      <c r="K104" t="s">
        <v>423</v>
      </c>
    </row>
    <row r="105" spans="1:11" hidden="1" x14ac:dyDescent="0.25">
      <c r="A105" s="2" t="s">
        <v>125</v>
      </c>
      <c r="B105" s="2" t="s">
        <v>318</v>
      </c>
      <c r="C105" s="52"/>
      <c r="D105" s="52"/>
      <c r="E105" s="52"/>
      <c r="F105" s="52"/>
      <c r="G105" s="52"/>
      <c r="H105">
        <v>0</v>
      </c>
      <c r="I105">
        <v>0</v>
      </c>
      <c r="J105">
        <v>0</v>
      </c>
    </row>
    <row r="106" spans="1:11" hidden="1" x14ac:dyDescent="0.25">
      <c r="A106" s="2" t="s">
        <v>85</v>
      </c>
      <c r="B106" s="2" t="s">
        <v>316</v>
      </c>
      <c r="C106" s="52"/>
      <c r="D106" s="52"/>
      <c r="E106" s="52"/>
      <c r="F106" s="52"/>
      <c r="G106" s="52"/>
      <c r="H106">
        <v>0</v>
      </c>
      <c r="I106">
        <v>0</v>
      </c>
      <c r="J106">
        <v>0</v>
      </c>
    </row>
    <row r="107" spans="1:11" hidden="1" x14ac:dyDescent="0.25">
      <c r="A107" s="2" t="s">
        <v>86</v>
      </c>
      <c r="B107" s="2" t="s">
        <v>317</v>
      </c>
      <c r="C107" s="52"/>
      <c r="D107" s="52"/>
      <c r="E107" s="52"/>
      <c r="F107" s="52"/>
      <c r="G107" s="52"/>
      <c r="H107">
        <v>0</v>
      </c>
      <c r="I107">
        <v>0</v>
      </c>
      <c r="J107">
        <v>0</v>
      </c>
    </row>
    <row r="108" spans="1:11" hidden="1" x14ac:dyDescent="0.25">
      <c r="A108" s="2" t="s">
        <v>197</v>
      </c>
      <c r="B108" s="2" t="s">
        <v>198</v>
      </c>
      <c r="C108" s="52" t="s">
        <v>483</v>
      </c>
      <c r="D108" s="52"/>
      <c r="E108" s="52"/>
      <c r="F108" s="52"/>
      <c r="G108" s="52"/>
      <c r="H108">
        <v>0</v>
      </c>
      <c r="I108" t="s">
        <v>431</v>
      </c>
      <c r="J108">
        <v>0</v>
      </c>
    </row>
    <row r="109" spans="1:11" hidden="1" x14ac:dyDescent="0.25">
      <c r="A109" s="2" t="s">
        <v>107</v>
      </c>
      <c r="B109" s="2" t="s">
        <v>185</v>
      </c>
      <c r="C109" s="52" t="s">
        <v>483</v>
      </c>
      <c r="D109" s="52"/>
      <c r="E109" s="52"/>
      <c r="F109" s="52"/>
      <c r="G109" s="52"/>
      <c r="H109">
        <v>0</v>
      </c>
      <c r="I109" t="s">
        <v>431</v>
      </c>
      <c r="J109">
        <v>0</v>
      </c>
    </row>
    <row r="110" spans="1:11" hidden="1" x14ac:dyDescent="0.25">
      <c r="A110" s="3" t="s">
        <v>382</v>
      </c>
      <c r="B110" s="3" t="s">
        <v>383</v>
      </c>
      <c r="C110" s="55"/>
      <c r="D110" s="55"/>
      <c r="E110" s="55"/>
      <c r="F110" s="55"/>
      <c r="G110" s="55"/>
      <c r="H110">
        <v>0</v>
      </c>
      <c r="I110">
        <v>0</v>
      </c>
      <c r="J110">
        <v>0</v>
      </c>
    </row>
    <row r="111" spans="1:11" hidden="1" x14ac:dyDescent="0.25">
      <c r="A111" s="2" t="s">
        <v>128</v>
      </c>
      <c r="B111" s="2" t="s">
        <v>129</v>
      </c>
      <c r="C111" s="52"/>
      <c r="D111" s="52"/>
      <c r="E111" s="52"/>
      <c r="F111" s="52"/>
      <c r="G111" s="52"/>
      <c r="H111">
        <v>0</v>
      </c>
      <c r="I111">
        <v>0</v>
      </c>
      <c r="J111">
        <v>0</v>
      </c>
    </row>
    <row r="112" spans="1:11" hidden="1" x14ac:dyDescent="0.25">
      <c r="A112" s="2" t="s">
        <v>124</v>
      </c>
      <c r="B112" s="2" t="s">
        <v>11</v>
      </c>
      <c r="C112" s="52"/>
      <c r="D112" s="52"/>
      <c r="E112" s="52"/>
      <c r="F112" s="52"/>
      <c r="G112" s="52"/>
      <c r="H112">
        <v>0</v>
      </c>
      <c r="I112">
        <v>0</v>
      </c>
      <c r="J112">
        <v>0</v>
      </c>
    </row>
    <row r="113" spans="1:12" hidden="1" x14ac:dyDescent="0.25">
      <c r="A113" s="2" t="s">
        <v>122</v>
      </c>
      <c r="B113" s="2" t="s">
        <v>246</v>
      </c>
      <c r="C113" s="52"/>
      <c r="D113" s="52" t="s">
        <v>483</v>
      </c>
      <c r="E113" s="52"/>
      <c r="F113" s="52" t="s">
        <v>483</v>
      </c>
      <c r="G113" s="52"/>
      <c r="H113" t="s">
        <v>432</v>
      </c>
      <c r="I113">
        <v>0</v>
      </c>
      <c r="J113" t="s">
        <v>433</v>
      </c>
    </row>
    <row r="114" spans="1:12" hidden="1" x14ac:dyDescent="0.25">
      <c r="A114" s="2" t="s">
        <v>130</v>
      </c>
      <c r="B114" s="3" t="s">
        <v>347</v>
      </c>
      <c r="C114" s="55"/>
      <c r="D114" s="55"/>
      <c r="E114" s="55"/>
      <c r="F114" s="55"/>
      <c r="G114" s="55"/>
      <c r="H114">
        <v>0</v>
      </c>
      <c r="I114">
        <v>0</v>
      </c>
      <c r="J114">
        <v>0</v>
      </c>
    </row>
    <row r="115" spans="1:12" hidden="1" x14ac:dyDescent="0.25">
      <c r="A115" s="2" t="s">
        <v>69</v>
      </c>
      <c r="B115" s="2" t="s">
        <v>68</v>
      </c>
      <c r="C115" s="52"/>
      <c r="D115" s="52"/>
      <c r="E115" s="52"/>
      <c r="F115" s="52"/>
      <c r="G115" s="52"/>
      <c r="H115">
        <v>0</v>
      </c>
      <c r="I115">
        <v>0</v>
      </c>
      <c r="J115">
        <v>0</v>
      </c>
    </row>
    <row r="116" spans="1:12" hidden="1" x14ac:dyDescent="0.25">
      <c r="A116" s="2" t="s">
        <v>313</v>
      </c>
      <c r="B116" s="2" t="s">
        <v>314</v>
      </c>
      <c r="C116" s="52"/>
      <c r="D116" s="52"/>
      <c r="E116" s="52"/>
      <c r="F116" s="52"/>
      <c r="G116" s="52"/>
      <c r="H116">
        <v>0</v>
      </c>
      <c r="I116">
        <v>0</v>
      </c>
      <c r="J116">
        <v>0</v>
      </c>
    </row>
    <row r="117" spans="1:12" hidden="1" x14ac:dyDescent="0.25">
      <c r="A117" s="2" t="s">
        <v>64</v>
      </c>
      <c r="B117" s="2" t="s">
        <v>41</v>
      </c>
      <c r="C117" s="52" t="s">
        <v>483</v>
      </c>
      <c r="D117" s="52" t="s">
        <v>483</v>
      </c>
      <c r="E117" s="52"/>
      <c r="F117" s="52" t="s">
        <v>483</v>
      </c>
      <c r="G117" s="52"/>
      <c r="H117" t="s">
        <v>432</v>
      </c>
      <c r="I117" t="s">
        <v>431</v>
      </c>
      <c r="J117" t="s">
        <v>433</v>
      </c>
    </row>
    <row r="118" spans="1:12" hidden="1" x14ac:dyDescent="0.25">
      <c r="A118" s="2" t="s">
        <v>209</v>
      </c>
      <c r="B118" s="2" t="s">
        <v>210</v>
      </c>
      <c r="C118" s="52" t="s">
        <v>483</v>
      </c>
      <c r="D118" s="52"/>
      <c r="E118" s="52"/>
      <c r="F118" s="52"/>
      <c r="G118" s="52"/>
      <c r="H118">
        <v>0</v>
      </c>
      <c r="I118" t="s">
        <v>431</v>
      </c>
      <c r="J118">
        <v>0</v>
      </c>
    </row>
    <row r="119" spans="1:12" hidden="1" x14ac:dyDescent="0.25">
      <c r="A119" s="2" t="s">
        <v>227</v>
      </c>
      <c r="B119" s="2" t="s">
        <v>228</v>
      </c>
      <c r="C119" s="52" t="s">
        <v>483</v>
      </c>
      <c r="D119" s="52"/>
      <c r="E119" s="52" t="s">
        <v>483</v>
      </c>
      <c r="F119" s="52"/>
      <c r="G119" s="52"/>
      <c r="H119">
        <v>0</v>
      </c>
      <c r="I119" t="s">
        <v>431</v>
      </c>
      <c r="J119">
        <v>0</v>
      </c>
      <c r="K119" t="s">
        <v>423</v>
      </c>
    </row>
    <row r="120" spans="1:12" hidden="1" x14ac:dyDescent="0.25">
      <c r="A120" s="2" t="s">
        <v>74</v>
      </c>
      <c r="B120" s="2" t="s">
        <v>223</v>
      </c>
      <c r="C120" s="52" t="s">
        <v>483</v>
      </c>
      <c r="D120" s="52"/>
      <c r="E120" s="52"/>
      <c r="F120" s="52"/>
      <c r="G120" s="52"/>
      <c r="H120">
        <v>0</v>
      </c>
      <c r="I120" t="s">
        <v>431</v>
      </c>
      <c r="J120">
        <v>0</v>
      </c>
    </row>
    <row r="121" spans="1:12" hidden="1" x14ac:dyDescent="0.25">
      <c r="A121" s="2" t="s">
        <v>199</v>
      </c>
      <c r="B121" s="2" t="s">
        <v>200</v>
      </c>
      <c r="C121" s="52" t="s">
        <v>483</v>
      </c>
      <c r="D121" s="52"/>
      <c r="E121" s="52"/>
      <c r="F121" s="52"/>
      <c r="G121" s="52"/>
      <c r="H121">
        <v>0</v>
      </c>
      <c r="I121" t="s">
        <v>431</v>
      </c>
      <c r="J121">
        <v>0</v>
      </c>
    </row>
    <row r="122" spans="1:12" hidden="1" x14ac:dyDescent="0.25">
      <c r="A122" s="2" t="s">
        <v>79</v>
      </c>
      <c r="B122" s="2" t="s">
        <v>254</v>
      </c>
      <c r="C122" s="52"/>
      <c r="D122" s="52"/>
      <c r="E122" s="52"/>
      <c r="F122" s="52"/>
      <c r="G122" s="52"/>
      <c r="H122">
        <v>0</v>
      </c>
      <c r="I122">
        <v>0</v>
      </c>
      <c r="J122">
        <v>0</v>
      </c>
    </row>
    <row r="123" spans="1:12" hidden="1" x14ac:dyDescent="0.25">
      <c r="A123" s="2" t="s">
        <v>87</v>
      </c>
      <c r="B123" s="2" t="s">
        <v>88</v>
      </c>
      <c r="C123" s="52"/>
      <c r="D123" s="52"/>
      <c r="E123" s="52" t="s">
        <v>483</v>
      </c>
      <c r="F123" s="52"/>
      <c r="G123" s="52"/>
      <c r="H123">
        <v>0</v>
      </c>
      <c r="I123">
        <v>0</v>
      </c>
      <c r="J123">
        <v>0</v>
      </c>
      <c r="K123" t="s">
        <v>423</v>
      </c>
    </row>
    <row r="124" spans="1:12" hidden="1" x14ac:dyDescent="0.25">
      <c r="A124" s="2" t="s">
        <v>135</v>
      </c>
      <c r="B124" s="2" t="s">
        <v>326</v>
      </c>
      <c r="C124" s="52" t="s">
        <v>483</v>
      </c>
      <c r="D124" s="52"/>
      <c r="E124" s="52" t="s">
        <v>483</v>
      </c>
      <c r="F124" s="52"/>
      <c r="G124" s="52" t="s">
        <v>483</v>
      </c>
      <c r="H124">
        <v>0</v>
      </c>
      <c r="I124" t="s">
        <v>431</v>
      </c>
      <c r="J124">
        <v>0</v>
      </c>
      <c r="K124" t="s">
        <v>423</v>
      </c>
      <c r="L124" t="s">
        <v>247</v>
      </c>
    </row>
    <row r="125" spans="1:12" hidden="1" x14ac:dyDescent="0.25">
      <c r="A125" s="3" t="s">
        <v>359</v>
      </c>
      <c r="B125" s="3" t="s">
        <v>360</v>
      </c>
      <c r="C125" s="52" t="s">
        <v>483</v>
      </c>
      <c r="D125" s="55"/>
      <c r="E125" s="52" t="s">
        <v>483</v>
      </c>
      <c r="F125" s="52" t="s">
        <v>483</v>
      </c>
      <c r="G125" s="55"/>
      <c r="H125">
        <v>0</v>
      </c>
      <c r="I125" t="s">
        <v>431</v>
      </c>
      <c r="J125" t="s">
        <v>433</v>
      </c>
      <c r="K125" t="s">
        <v>423</v>
      </c>
    </row>
    <row r="126" spans="1:12" hidden="1" x14ac:dyDescent="0.25">
      <c r="A126" s="3" t="s">
        <v>361</v>
      </c>
      <c r="B126" s="3" t="s">
        <v>362</v>
      </c>
      <c r="C126" s="52" t="s">
        <v>483</v>
      </c>
      <c r="D126" s="55"/>
      <c r="E126" s="55"/>
      <c r="F126" s="52" t="s">
        <v>483</v>
      </c>
      <c r="G126" s="55"/>
      <c r="H126">
        <v>0</v>
      </c>
      <c r="I126" t="s">
        <v>431</v>
      </c>
      <c r="J126" t="s">
        <v>433</v>
      </c>
    </row>
    <row r="127" spans="1:12" hidden="1" x14ac:dyDescent="0.25">
      <c r="A127" s="2" t="s">
        <v>242</v>
      </c>
      <c r="B127" s="2" t="s">
        <v>134</v>
      </c>
      <c r="C127" s="52" t="s">
        <v>483</v>
      </c>
      <c r="D127" s="52"/>
      <c r="E127" s="52" t="s">
        <v>483</v>
      </c>
      <c r="F127" s="52"/>
      <c r="G127" s="52"/>
      <c r="H127">
        <v>0</v>
      </c>
      <c r="I127" t="s">
        <v>431</v>
      </c>
      <c r="J127">
        <v>0</v>
      </c>
      <c r="K127" t="s">
        <v>423</v>
      </c>
    </row>
    <row r="128" spans="1:12" hidden="1" x14ac:dyDescent="0.25">
      <c r="A128" s="2" t="s">
        <v>172</v>
      </c>
      <c r="B128" s="2" t="s">
        <v>173</v>
      </c>
      <c r="C128" s="52" t="s">
        <v>483</v>
      </c>
      <c r="D128" s="52"/>
      <c r="E128" s="52"/>
      <c r="F128" s="52"/>
      <c r="G128" s="52"/>
      <c r="H128">
        <v>0</v>
      </c>
      <c r="I128" t="s">
        <v>431</v>
      </c>
      <c r="J128">
        <v>0</v>
      </c>
    </row>
    <row r="129" spans="1:11" hidden="1" x14ac:dyDescent="0.25">
      <c r="A129" s="2" t="s">
        <v>103</v>
      </c>
      <c r="B129" s="2" t="s">
        <v>168</v>
      </c>
      <c r="C129" s="52"/>
      <c r="D129" s="52"/>
      <c r="E129" s="52"/>
      <c r="F129" s="52"/>
      <c r="G129" s="52"/>
      <c r="H129">
        <v>0</v>
      </c>
      <c r="I129">
        <v>0</v>
      </c>
      <c r="J129">
        <v>0</v>
      </c>
    </row>
    <row r="130" spans="1:11" hidden="1" x14ac:dyDescent="0.25">
      <c r="A130" s="2" t="s">
        <v>189</v>
      </c>
      <c r="B130" s="2" t="s">
        <v>190</v>
      </c>
      <c r="C130" s="52" t="s">
        <v>483</v>
      </c>
      <c r="D130" s="52"/>
      <c r="E130" s="52"/>
      <c r="F130" s="52"/>
      <c r="G130" s="52"/>
      <c r="H130">
        <v>0</v>
      </c>
      <c r="I130" t="s">
        <v>431</v>
      </c>
      <c r="J130">
        <v>0</v>
      </c>
    </row>
    <row r="131" spans="1:11" hidden="1" x14ac:dyDescent="0.25">
      <c r="A131" s="3" t="s">
        <v>355</v>
      </c>
      <c r="B131" s="3" t="s">
        <v>356</v>
      </c>
      <c r="C131" s="52" t="s">
        <v>483</v>
      </c>
      <c r="D131" s="55"/>
      <c r="E131" s="52" t="s">
        <v>483</v>
      </c>
      <c r="F131" s="52" t="s">
        <v>483</v>
      </c>
      <c r="G131" s="55"/>
      <c r="H131">
        <v>0</v>
      </c>
      <c r="I131" t="s">
        <v>431</v>
      </c>
      <c r="J131" t="s">
        <v>433</v>
      </c>
      <c r="K131" t="s">
        <v>423</v>
      </c>
    </row>
    <row r="132" spans="1:11" hidden="1" x14ac:dyDescent="0.25">
      <c r="A132" s="3" t="s">
        <v>353</v>
      </c>
      <c r="B132" s="3" t="s">
        <v>354</v>
      </c>
      <c r="C132" s="52" t="s">
        <v>483</v>
      </c>
      <c r="D132" s="55"/>
      <c r="E132" s="52" t="s">
        <v>483</v>
      </c>
      <c r="F132" s="52" t="s">
        <v>483</v>
      </c>
      <c r="G132" s="55"/>
      <c r="H132">
        <v>0</v>
      </c>
      <c r="I132" t="s">
        <v>431</v>
      </c>
      <c r="J132" t="s">
        <v>433</v>
      </c>
      <c r="K132" t="s">
        <v>423</v>
      </c>
    </row>
    <row r="133" spans="1:11" hidden="1" x14ac:dyDescent="0.25">
      <c r="A133" s="2" t="s">
        <v>53</v>
      </c>
      <c r="B133" s="3" t="s">
        <v>348</v>
      </c>
      <c r="C133" s="52" t="s">
        <v>483</v>
      </c>
      <c r="D133" s="52" t="s">
        <v>483</v>
      </c>
      <c r="E133" s="52" t="s">
        <v>483</v>
      </c>
      <c r="F133" s="52" t="s">
        <v>483</v>
      </c>
      <c r="G133" s="55"/>
      <c r="H133" t="s">
        <v>432</v>
      </c>
      <c r="I133" t="s">
        <v>431</v>
      </c>
      <c r="J133" t="s">
        <v>433</v>
      </c>
      <c r="K133" t="s">
        <v>423</v>
      </c>
    </row>
    <row r="134" spans="1:11" hidden="1" x14ac:dyDescent="0.25">
      <c r="A134" s="2" t="s">
        <v>280</v>
      </c>
      <c r="B134" s="2" t="s">
        <v>281</v>
      </c>
      <c r="C134" s="52"/>
      <c r="D134" s="52"/>
      <c r="E134" s="52"/>
      <c r="F134" s="52"/>
      <c r="G134" s="52"/>
      <c r="H134">
        <v>0</v>
      </c>
      <c r="I134">
        <v>0</v>
      </c>
      <c r="J134">
        <v>0</v>
      </c>
    </row>
    <row r="135" spans="1:11" hidden="1" x14ac:dyDescent="0.25">
      <c r="A135" s="2" t="s">
        <v>308</v>
      </c>
      <c r="B135" s="2" t="s">
        <v>309</v>
      </c>
      <c r="C135" s="52"/>
      <c r="D135" s="52"/>
      <c r="E135" s="52"/>
      <c r="F135" s="52"/>
      <c r="G135" s="52"/>
      <c r="H135">
        <v>0</v>
      </c>
      <c r="I135">
        <v>0</v>
      </c>
      <c r="J135">
        <v>0</v>
      </c>
    </row>
    <row r="136" spans="1:11" hidden="1" x14ac:dyDescent="0.25">
      <c r="A136" s="2" t="s">
        <v>241</v>
      </c>
      <c r="B136" s="2" t="s">
        <v>133</v>
      </c>
      <c r="C136" s="52" t="s">
        <v>483</v>
      </c>
      <c r="D136" s="52"/>
      <c r="E136" s="52" t="s">
        <v>483</v>
      </c>
      <c r="F136" s="52"/>
      <c r="G136" s="52"/>
      <c r="H136">
        <v>0</v>
      </c>
      <c r="I136" t="s">
        <v>431</v>
      </c>
      <c r="J136">
        <v>0</v>
      </c>
      <c r="K136" t="s">
        <v>423</v>
      </c>
    </row>
    <row r="137" spans="1:11" hidden="1" x14ac:dyDescent="0.25">
      <c r="A137" s="2" t="s">
        <v>162</v>
      </c>
      <c r="B137" s="2" t="s">
        <v>163</v>
      </c>
      <c r="C137" s="52" t="s">
        <v>483</v>
      </c>
      <c r="D137" s="52"/>
      <c r="E137" s="52" t="s">
        <v>483</v>
      </c>
      <c r="F137" s="52" t="s">
        <v>483</v>
      </c>
      <c r="G137" s="52"/>
      <c r="H137">
        <v>0</v>
      </c>
      <c r="I137" t="s">
        <v>431</v>
      </c>
      <c r="J137" t="s">
        <v>433</v>
      </c>
      <c r="K137" t="s">
        <v>423</v>
      </c>
    </row>
    <row r="138" spans="1:11" hidden="1" x14ac:dyDescent="0.25">
      <c r="A138" s="2" t="s">
        <v>98</v>
      </c>
      <c r="B138" s="2" t="s">
        <v>156</v>
      </c>
      <c r="C138" s="52" t="s">
        <v>483</v>
      </c>
      <c r="D138" s="52"/>
      <c r="E138" s="52" t="s">
        <v>483</v>
      </c>
      <c r="F138" s="52" t="s">
        <v>483</v>
      </c>
      <c r="G138" s="52"/>
      <c r="H138">
        <v>0</v>
      </c>
      <c r="I138" t="s">
        <v>431</v>
      </c>
      <c r="J138" t="s">
        <v>433</v>
      </c>
      <c r="K138" t="s">
        <v>423</v>
      </c>
    </row>
    <row r="139" spans="1:11" hidden="1" x14ac:dyDescent="0.25">
      <c r="A139" s="2" t="s">
        <v>99</v>
      </c>
      <c r="B139" s="2" t="s">
        <v>157</v>
      </c>
      <c r="C139" s="52" t="s">
        <v>483</v>
      </c>
      <c r="D139" s="52"/>
      <c r="E139" s="52" t="s">
        <v>483</v>
      </c>
      <c r="F139" s="52" t="s">
        <v>483</v>
      </c>
      <c r="G139" s="52"/>
      <c r="H139">
        <v>0</v>
      </c>
      <c r="I139" t="s">
        <v>431</v>
      </c>
      <c r="J139" t="s">
        <v>433</v>
      </c>
      <c r="K139" t="s">
        <v>423</v>
      </c>
    </row>
    <row r="140" spans="1:11" hidden="1" x14ac:dyDescent="0.25">
      <c r="A140" s="2" t="s">
        <v>205</v>
      </c>
      <c r="B140" s="2" t="s">
        <v>206</v>
      </c>
      <c r="C140" s="52" t="s">
        <v>483</v>
      </c>
      <c r="D140" s="52"/>
      <c r="E140" s="52"/>
      <c r="F140" s="52"/>
      <c r="G140" s="52"/>
      <c r="H140">
        <v>0</v>
      </c>
      <c r="I140" t="s">
        <v>431</v>
      </c>
      <c r="J140">
        <v>0</v>
      </c>
    </row>
    <row r="141" spans="1:11" hidden="1" x14ac:dyDescent="0.25">
      <c r="A141" s="2" t="s">
        <v>203</v>
      </c>
      <c r="B141" s="2" t="s">
        <v>204</v>
      </c>
      <c r="C141" s="52" t="s">
        <v>483</v>
      </c>
      <c r="D141" s="52"/>
      <c r="E141" s="52"/>
      <c r="F141" s="52"/>
      <c r="G141" s="52"/>
      <c r="H141">
        <v>0</v>
      </c>
      <c r="I141" t="s">
        <v>431</v>
      </c>
      <c r="J141">
        <v>0</v>
      </c>
    </row>
    <row r="142" spans="1:11" hidden="1" x14ac:dyDescent="0.25">
      <c r="A142" s="2" t="s">
        <v>219</v>
      </c>
      <c r="B142" s="2" t="s">
        <v>220</v>
      </c>
      <c r="C142" s="52" t="s">
        <v>483</v>
      </c>
      <c r="D142" s="52"/>
      <c r="E142" s="52"/>
      <c r="F142" s="52"/>
      <c r="G142" s="52"/>
      <c r="H142">
        <v>0</v>
      </c>
      <c r="I142" t="s">
        <v>431</v>
      </c>
      <c r="J142">
        <v>0</v>
      </c>
    </row>
    <row r="143" spans="1:11" hidden="1" x14ac:dyDescent="0.25">
      <c r="A143" s="2" t="s">
        <v>76</v>
      </c>
      <c r="B143" s="2" t="s">
        <v>49</v>
      </c>
      <c r="C143" s="52"/>
      <c r="D143" s="52"/>
      <c r="E143" s="52"/>
      <c r="F143" s="52"/>
      <c r="G143" s="52"/>
      <c r="H143">
        <v>0</v>
      </c>
      <c r="I143">
        <v>0</v>
      </c>
      <c r="J143">
        <v>0</v>
      </c>
    </row>
    <row r="144" spans="1:11" hidden="1" x14ac:dyDescent="0.25">
      <c r="A144" s="2" t="s">
        <v>294</v>
      </c>
      <c r="B144" s="2" t="s">
        <v>295</v>
      </c>
      <c r="C144" s="52"/>
      <c r="D144" s="52"/>
      <c r="E144" s="52"/>
      <c r="F144" s="52"/>
      <c r="G144" s="52"/>
      <c r="H144">
        <v>0</v>
      </c>
      <c r="I144">
        <v>0</v>
      </c>
      <c r="J144">
        <v>0</v>
      </c>
    </row>
    <row r="145" spans="1:11" hidden="1" x14ac:dyDescent="0.25">
      <c r="A145" s="2" t="s">
        <v>213</v>
      </c>
      <c r="B145" s="2" t="s">
        <v>214</v>
      </c>
      <c r="C145" s="52" t="s">
        <v>483</v>
      </c>
      <c r="D145" s="52"/>
      <c r="E145" s="52"/>
      <c r="F145" s="52"/>
      <c r="G145" s="52"/>
      <c r="H145">
        <v>0</v>
      </c>
      <c r="I145" t="s">
        <v>431</v>
      </c>
      <c r="J145">
        <v>0</v>
      </c>
    </row>
    <row r="146" spans="1:11" hidden="1" x14ac:dyDescent="0.25">
      <c r="A146" s="2" t="s">
        <v>100</v>
      </c>
      <c r="B146" s="2" t="s">
        <v>158</v>
      </c>
      <c r="C146" s="52" t="s">
        <v>483</v>
      </c>
      <c r="D146" s="52"/>
      <c r="E146" s="52" t="s">
        <v>483</v>
      </c>
      <c r="F146" s="52" t="s">
        <v>483</v>
      </c>
      <c r="G146" s="52"/>
      <c r="H146">
        <v>0</v>
      </c>
      <c r="I146" t="s">
        <v>431</v>
      </c>
      <c r="J146" t="s">
        <v>433</v>
      </c>
      <c r="K146" t="s">
        <v>423</v>
      </c>
    </row>
    <row r="147" spans="1:11" hidden="1" x14ac:dyDescent="0.25">
      <c r="A147" s="2" t="s">
        <v>101</v>
      </c>
      <c r="B147" s="2" t="s">
        <v>159</v>
      </c>
      <c r="C147" s="52" t="s">
        <v>483</v>
      </c>
      <c r="D147" s="52" t="s">
        <v>483</v>
      </c>
      <c r="E147" s="52" t="s">
        <v>483</v>
      </c>
      <c r="F147" s="52" t="s">
        <v>483</v>
      </c>
      <c r="G147" s="52"/>
      <c r="H147" t="s">
        <v>432</v>
      </c>
      <c r="I147" t="s">
        <v>431</v>
      </c>
      <c r="J147" t="s">
        <v>433</v>
      </c>
      <c r="K147" t="s">
        <v>423</v>
      </c>
    </row>
    <row r="148" spans="1:11" hidden="1" x14ac:dyDescent="0.25">
      <c r="A148" s="2" t="s">
        <v>67</v>
      </c>
      <c r="B148" s="2" t="s">
        <v>262</v>
      </c>
      <c r="C148" s="52"/>
      <c r="D148" s="52"/>
      <c r="E148" s="52"/>
      <c r="F148" s="52"/>
      <c r="G148" s="52"/>
      <c r="H148">
        <v>0</v>
      </c>
      <c r="I148">
        <v>0</v>
      </c>
      <c r="J148">
        <v>0</v>
      </c>
    </row>
    <row r="149" spans="1:11" hidden="1" x14ac:dyDescent="0.25">
      <c r="A149" s="2" t="s">
        <v>194</v>
      </c>
      <c r="B149" s="2" t="s">
        <v>195</v>
      </c>
      <c r="C149" s="52" t="s">
        <v>483</v>
      </c>
      <c r="D149" s="52"/>
      <c r="E149" s="52"/>
      <c r="F149" s="52"/>
      <c r="G149" s="52"/>
      <c r="H149">
        <v>0</v>
      </c>
      <c r="I149" t="s">
        <v>431</v>
      </c>
      <c r="J149">
        <v>0</v>
      </c>
    </row>
    <row r="150" spans="1:11" hidden="1" x14ac:dyDescent="0.25">
      <c r="A150" s="2" t="s">
        <v>117</v>
      </c>
      <c r="B150" s="2" t="s">
        <v>234</v>
      </c>
      <c r="C150" s="52" t="s">
        <v>483</v>
      </c>
      <c r="D150" s="52"/>
      <c r="E150" s="52" t="s">
        <v>483</v>
      </c>
      <c r="F150" s="52" t="s">
        <v>483</v>
      </c>
      <c r="G150" s="52"/>
      <c r="H150">
        <v>0</v>
      </c>
      <c r="I150" t="s">
        <v>431</v>
      </c>
      <c r="J150" t="s">
        <v>433</v>
      </c>
      <c r="K150" t="s">
        <v>423</v>
      </c>
    </row>
    <row r="151" spans="1:11" hidden="1" x14ac:dyDescent="0.25">
      <c r="A151" s="2" t="s">
        <v>65</v>
      </c>
      <c r="B151" s="2" t="s">
        <v>258</v>
      </c>
      <c r="C151" s="52" t="s">
        <v>483</v>
      </c>
      <c r="D151" s="52"/>
      <c r="E151" s="52"/>
      <c r="F151" s="52" t="s">
        <v>483</v>
      </c>
      <c r="G151" s="52"/>
      <c r="H151">
        <v>0</v>
      </c>
      <c r="I151" t="s">
        <v>431</v>
      </c>
      <c r="J151" t="s">
        <v>433</v>
      </c>
    </row>
    <row r="152" spans="1:11" hidden="1" x14ac:dyDescent="0.25">
      <c r="A152" s="2" t="s">
        <v>54</v>
      </c>
      <c r="B152" s="2" t="s">
        <v>9</v>
      </c>
      <c r="C152" s="52" t="s">
        <v>483</v>
      </c>
      <c r="D152" s="52"/>
      <c r="E152" s="52" t="s">
        <v>483</v>
      </c>
      <c r="F152" s="52"/>
      <c r="G152" s="52"/>
      <c r="H152">
        <v>0</v>
      </c>
      <c r="I152" t="s">
        <v>431</v>
      </c>
      <c r="J152">
        <v>0</v>
      </c>
      <c r="K152" t="s">
        <v>423</v>
      </c>
    </row>
    <row r="153" spans="1:11" hidden="1" x14ac:dyDescent="0.25">
      <c r="A153" s="2" t="s">
        <v>201</v>
      </c>
      <c r="B153" s="2" t="s">
        <v>202</v>
      </c>
      <c r="C153" s="52" t="s">
        <v>483</v>
      </c>
      <c r="D153" s="52"/>
      <c r="E153" s="52"/>
      <c r="F153" s="52"/>
      <c r="G153" s="52"/>
      <c r="H153">
        <v>0</v>
      </c>
      <c r="I153" t="s">
        <v>431</v>
      </c>
      <c r="J153">
        <v>0</v>
      </c>
    </row>
    <row r="154" spans="1:11" hidden="1" x14ac:dyDescent="0.25">
      <c r="A154" s="2" t="s">
        <v>71</v>
      </c>
      <c r="B154" s="2" t="s">
        <v>47</v>
      </c>
      <c r="C154" s="52"/>
      <c r="D154" s="52"/>
      <c r="E154" s="52"/>
      <c r="F154" s="52"/>
      <c r="G154" s="52"/>
      <c r="H154">
        <v>0</v>
      </c>
      <c r="I154">
        <v>0</v>
      </c>
      <c r="J154">
        <v>0</v>
      </c>
    </row>
    <row r="155" spans="1:11" hidden="1" x14ac:dyDescent="0.25">
      <c r="A155" s="2" t="s">
        <v>252</v>
      </c>
      <c r="B155" s="2" t="s">
        <v>253</v>
      </c>
      <c r="C155" s="52"/>
      <c r="D155" s="52"/>
      <c r="E155" s="52"/>
      <c r="F155" s="52"/>
      <c r="G155" s="52"/>
      <c r="H155">
        <v>0</v>
      </c>
      <c r="I155">
        <v>0</v>
      </c>
      <c r="J155">
        <v>0</v>
      </c>
    </row>
    <row r="156" spans="1:11" hidden="1" x14ac:dyDescent="0.25">
      <c r="A156" s="2" t="s">
        <v>290</v>
      </c>
      <c r="B156" s="2" t="s">
        <v>291</v>
      </c>
      <c r="C156" s="52"/>
      <c r="D156" s="52"/>
      <c r="E156" s="52"/>
      <c r="F156" s="52"/>
      <c r="G156" s="52"/>
      <c r="H156">
        <v>0</v>
      </c>
      <c r="I156">
        <v>0</v>
      </c>
      <c r="J156">
        <v>0</v>
      </c>
    </row>
    <row r="157" spans="1:11" hidden="1" x14ac:dyDescent="0.25">
      <c r="A157" s="2" t="s">
        <v>327</v>
      </c>
      <c r="B157" s="2" t="s">
        <v>328</v>
      </c>
      <c r="C157" s="52"/>
      <c r="D157" s="52"/>
      <c r="E157" s="52"/>
      <c r="F157" s="52"/>
      <c r="G157" s="52"/>
      <c r="H157">
        <v>0</v>
      </c>
      <c r="I157">
        <v>0</v>
      </c>
      <c r="J157">
        <v>0</v>
      </c>
    </row>
    <row r="158" spans="1:11" hidden="1" x14ac:dyDescent="0.25">
      <c r="A158" s="2" t="s">
        <v>84</v>
      </c>
      <c r="B158" s="2" t="s">
        <v>43</v>
      </c>
      <c r="C158" s="52"/>
      <c r="D158" s="52"/>
      <c r="E158" s="52"/>
      <c r="F158" s="52"/>
      <c r="G158" s="52"/>
      <c r="H158">
        <v>0</v>
      </c>
      <c r="I158">
        <v>0</v>
      </c>
      <c r="J158">
        <v>0</v>
      </c>
    </row>
    <row r="159" spans="1:11" hidden="1" x14ac:dyDescent="0.25">
      <c r="A159" s="2" t="s">
        <v>276</v>
      </c>
      <c r="B159" s="2" t="s">
        <v>277</v>
      </c>
      <c r="C159" s="52"/>
      <c r="D159" s="52"/>
      <c r="E159" s="52"/>
      <c r="F159" s="52"/>
      <c r="G159" s="52"/>
      <c r="H159">
        <v>0</v>
      </c>
      <c r="I159">
        <v>0</v>
      </c>
      <c r="J159">
        <v>0</v>
      </c>
    </row>
    <row r="160" spans="1:11" hidden="1" x14ac:dyDescent="0.25">
      <c r="A160" s="2" t="s">
        <v>119</v>
      </c>
      <c r="B160" s="2" t="s">
        <v>235</v>
      </c>
      <c r="C160" s="52" t="s">
        <v>483</v>
      </c>
      <c r="D160" s="52"/>
      <c r="E160" s="52" t="s">
        <v>483</v>
      </c>
      <c r="F160" s="52" t="s">
        <v>483</v>
      </c>
      <c r="G160" s="52"/>
      <c r="H160">
        <v>0</v>
      </c>
      <c r="I160" t="s">
        <v>431</v>
      </c>
      <c r="J160" t="s">
        <v>433</v>
      </c>
      <c r="K160" t="s">
        <v>423</v>
      </c>
    </row>
    <row r="161" spans="1:11" hidden="1" x14ac:dyDescent="0.25">
      <c r="A161" s="2" t="s">
        <v>118</v>
      </c>
      <c r="B161" s="2" t="s">
        <v>7</v>
      </c>
      <c r="C161" s="52" t="s">
        <v>483</v>
      </c>
      <c r="D161" s="52"/>
      <c r="E161" s="52" t="s">
        <v>483</v>
      </c>
      <c r="F161" s="52" t="s">
        <v>483</v>
      </c>
      <c r="G161" s="52"/>
      <c r="H161">
        <v>0</v>
      </c>
      <c r="I161" t="s">
        <v>431</v>
      </c>
      <c r="J161" t="s">
        <v>433</v>
      </c>
      <c r="K161" t="s">
        <v>423</v>
      </c>
    </row>
    <row r="162" spans="1:11" hidden="1" x14ac:dyDescent="0.25">
      <c r="A162" s="2" t="s">
        <v>236</v>
      </c>
      <c r="B162" s="2" t="s">
        <v>237</v>
      </c>
      <c r="C162" s="52" t="s">
        <v>483</v>
      </c>
      <c r="D162" s="52"/>
      <c r="E162" s="52" t="s">
        <v>483</v>
      </c>
      <c r="F162" s="52" t="s">
        <v>483</v>
      </c>
      <c r="G162" s="52"/>
      <c r="H162">
        <v>0</v>
      </c>
      <c r="I162" t="s">
        <v>431</v>
      </c>
      <c r="J162" t="s">
        <v>433</v>
      </c>
      <c r="K162" t="s">
        <v>423</v>
      </c>
    </row>
    <row r="163" spans="1:11" hidden="1" x14ac:dyDescent="0.25">
      <c r="A163" s="2" t="s">
        <v>108</v>
      </c>
      <c r="B163" s="2" t="s">
        <v>188</v>
      </c>
      <c r="C163" s="52" t="s">
        <v>483</v>
      </c>
      <c r="D163" s="52"/>
      <c r="E163" s="52"/>
      <c r="F163" s="52"/>
      <c r="G163" s="52"/>
      <c r="H163">
        <v>0</v>
      </c>
      <c r="I163" t="s">
        <v>431</v>
      </c>
      <c r="J163">
        <v>0</v>
      </c>
    </row>
    <row r="164" spans="1:11" hidden="1" x14ac:dyDescent="0.25">
      <c r="A164" s="2" t="s">
        <v>268</v>
      </c>
      <c r="B164" s="2" t="s">
        <v>145</v>
      </c>
      <c r="C164" s="52"/>
      <c r="D164" s="52"/>
      <c r="E164" s="52"/>
      <c r="F164" s="52"/>
      <c r="G164" s="52"/>
      <c r="H164">
        <v>0</v>
      </c>
      <c r="I164">
        <v>0</v>
      </c>
      <c r="J164">
        <v>0</v>
      </c>
    </row>
    <row r="165" spans="1:11" hidden="1" x14ac:dyDescent="0.25">
      <c r="A165" s="2" t="s">
        <v>282</v>
      </c>
      <c r="B165" s="2" t="s">
        <v>283</v>
      </c>
      <c r="C165" s="52"/>
      <c r="D165" s="52"/>
      <c r="E165" s="52"/>
      <c r="F165" s="52"/>
      <c r="G165" s="52"/>
      <c r="H165">
        <v>0</v>
      </c>
      <c r="I165">
        <v>0</v>
      </c>
      <c r="J165">
        <v>0</v>
      </c>
    </row>
    <row r="166" spans="1:11" hidden="1" x14ac:dyDescent="0.25">
      <c r="A166" s="2" t="s">
        <v>269</v>
      </c>
      <c r="B166" s="2" t="s">
        <v>146</v>
      </c>
      <c r="C166" s="52"/>
      <c r="D166" s="52"/>
      <c r="E166" s="52"/>
      <c r="F166" s="52"/>
      <c r="G166" s="52"/>
      <c r="H166">
        <v>0</v>
      </c>
      <c r="I166">
        <v>0</v>
      </c>
      <c r="J166">
        <v>0</v>
      </c>
    </row>
    <row r="167" spans="1:11" hidden="1" x14ac:dyDescent="0.25">
      <c r="A167" s="3" t="s">
        <v>375</v>
      </c>
      <c r="B167" s="3" t="s">
        <v>36</v>
      </c>
      <c r="C167" s="55"/>
      <c r="D167" s="55"/>
      <c r="E167" s="55"/>
      <c r="F167" s="55"/>
      <c r="G167" s="55"/>
      <c r="H167">
        <v>0</v>
      </c>
      <c r="I167">
        <v>0</v>
      </c>
      <c r="J167">
        <v>0</v>
      </c>
    </row>
    <row r="168" spans="1:11" hidden="1" x14ac:dyDescent="0.25">
      <c r="A168" s="2" t="s">
        <v>310</v>
      </c>
      <c r="B168" s="2" t="s">
        <v>335</v>
      </c>
      <c r="C168" s="52"/>
      <c r="D168" s="52"/>
      <c r="E168" s="52"/>
      <c r="F168" s="52"/>
      <c r="G168" s="52"/>
      <c r="H168">
        <v>0</v>
      </c>
      <c r="I168">
        <v>0</v>
      </c>
      <c r="J168">
        <v>0</v>
      </c>
    </row>
    <row r="169" spans="1:11" hidden="1" x14ac:dyDescent="0.25">
      <c r="A169" s="2" t="s">
        <v>217</v>
      </c>
      <c r="B169" s="2" t="s">
        <v>218</v>
      </c>
      <c r="C169" s="52" t="s">
        <v>483</v>
      </c>
      <c r="D169" s="52"/>
      <c r="E169" s="52"/>
      <c r="F169" s="52"/>
      <c r="G169" s="52"/>
      <c r="H169">
        <v>0</v>
      </c>
      <c r="I169" t="s">
        <v>431</v>
      </c>
      <c r="J169">
        <v>0</v>
      </c>
    </row>
    <row r="170" spans="1:11" hidden="1" x14ac:dyDescent="0.25">
      <c r="A170" s="2" t="s">
        <v>288</v>
      </c>
      <c r="B170" s="2" t="s">
        <v>289</v>
      </c>
      <c r="C170" s="52"/>
      <c r="D170" s="52"/>
      <c r="E170" s="52"/>
      <c r="F170" s="52"/>
      <c r="G170" s="52"/>
      <c r="H170">
        <v>0</v>
      </c>
      <c r="I170">
        <v>0</v>
      </c>
      <c r="J170">
        <v>0</v>
      </c>
    </row>
    <row r="171" spans="1:11" hidden="1" x14ac:dyDescent="0.25">
      <c r="A171" s="2" t="s">
        <v>238</v>
      </c>
      <c r="B171" s="2" t="s">
        <v>239</v>
      </c>
      <c r="C171" s="52" t="s">
        <v>483</v>
      </c>
      <c r="D171" s="52"/>
      <c r="E171" s="52"/>
      <c r="F171" s="52"/>
      <c r="G171" s="52"/>
      <c r="H171">
        <v>0</v>
      </c>
      <c r="I171" t="s">
        <v>431</v>
      </c>
      <c r="J171">
        <v>0</v>
      </c>
    </row>
    <row r="172" spans="1:11" hidden="1" x14ac:dyDescent="0.25">
      <c r="A172" s="2" t="s">
        <v>307</v>
      </c>
      <c r="B172" s="2" t="s">
        <v>334</v>
      </c>
      <c r="C172" s="52"/>
      <c r="D172" s="52"/>
      <c r="E172" s="52"/>
      <c r="F172" s="52"/>
      <c r="G172" s="52"/>
      <c r="H172">
        <v>0</v>
      </c>
      <c r="I172">
        <v>0</v>
      </c>
      <c r="J172">
        <v>0</v>
      </c>
    </row>
    <row r="173" spans="1:11" hidden="1" x14ac:dyDescent="0.25">
      <c r="A173" s="2" t="s">
        <v>123</v>
      </c>
      <c r="B173" s="2" t="s">
        <v>35</v>
      </c>
      <c r="C173" s="52"/>
      <c r="D173" s="52"/>
      <c r="E173" s="52"/>
      <c r="F173" s="52"/>
      <c r="G173" s="52"/>
      <c r="H173">
        <v>0</v>
      </c>
      <c r="I173">
        <v>0</v>
      </c>
      <c r="J173">
        <v>0</v>
      </c>
    </row>
    <row r="174" spans="1:11" hidden="1" x14ac:dyDescent="0.25">
      <c r="A174" s="2" t="s">
        <v>265</v>
      </c>
      <c r="B174" s="2" t="s">
        <v>139</v>
      </c>
      <c r="C174" s="52"/>
      <c r="D174" s="52"/>
      <c r="E174" s="52"/>
      <c r="F174" s="52"/>
      <c r="G174" s="52"/>
      <c r="H174">
        <v>0</v>
      </c>
      <c r="I174">
        <v>0</v>
      </c>
      <c r="J174">
        <v>0</v>
      </c>
    </row>
    <row r="175" spans="1:11" hidden="1" x14ac:dyDescent="0.25">
      <c r="A175" s="2" t="s">
        <v>301</v>
      </c>
      <c r="B175" s="2" t="s">
        <v>302</v>
      </c>
      <c r="C175" s="52"/>
      <c r="D175" s="52"/>
      <c r="E175" s="52"/>
      <c r="F175" s="52"/>
      <c r="G175" s="52"/>
      <c r="H175">
        <v>0</v>
      </c>
      <c r="I175">
        <v>0</v>
      </c>
      <c r="J175">
        <v>0</v>
      </c>
    </row>
    <row r="176" spans="1:11" hidden="1" x14ac:dyDescent="0.25">
      <c r="A176" s="2" t="s">
        <v>329</v>
      </c>
      <c r="B176" s="2" t="s">
        <v>330</v>
      </c>
      <c r="C176" s="52"/>
      <c r="D176" s="52"/>
      <c r="E176" s="52"/>
      <c r="F176" s="52"/>
      <c r="G176" s="52"/>
      <c r="H176">
        <v>0</v>
      </c>
      <c r="I176">
        <v>0</v>
      </c>
      <c r="J176">
        <v>0</v>
      </c>
    </row>
    <row r="177" spans="1:11" hidden="1" x14ac:dyDescent="0.25">
      <c r="A177" s="2" t="s">
        <v>55</v>
      </c>
      <c r="B177" s="2" t="s">
        <v>257</v>
      </c>
      <c r="C177" s="52" t="s">
        <v>483</v>
      </c>
      <c r="D177" s="52" t="s">
        <v>483</v>
      </c>
      <c r="E177" s="52" t="s">
        <v>483</v>
      </c>
      <c r="F177" s="52" t="s">
        <v>483</v>
      </c>
      <c r="G177" s="52"/>
      <c r="H177" t="s">
        <v>432</v>
      </c>
      <c r="I177" t="s">
        <v>431</v>
      </c>
      <c r="J177" t="s">
        <v>433</v>
      </c>
      <c r="K177" t="s">
        <v>423</v>
      </c>
    </row>
    <row r="178" spans="1:11" hidden="1" x14ac:dyDescent="0.25">
      <c r="A178" s="3" t="s">
        <v>367</v>
      </c>
      <c r="B178" s="3" t="s">
        <v>368</v>
      </c>
      <c r="C178" s="55"/>
      <c r="D178" s="55"/>
      <c r="E178" s="55"/>
      <c r="F178" s="55"/>
      <c r="G178" s="55"/>
      <c r="H178">
        <v>0</v>
      </c>
      <c r="I178">
        <v>0</v>
      </c>
      <c r="J178">
        <v>0</v>
      </c>
    </row>
    <row r="179" spans="1:11" hidden="1" x14ac:dyDescent="0.25">
      <c r="A179" s="2" t="s">
        <v>72</v>
      </c>
      <c r="B179" s="2" t="s">
        <v>138</v>
      </c>
      <c r="C179" s="52"/>
      <c r="D179" s="52"/>
      <c r="E179" s="52"/>
      <c r="F179" s="52"/>
      <c r="G179" s="52"/>
      <c r="H179">
        <v>0</v>
      </c>
      <c r="I179">
        <v>0</v>
      </c>
      <c r="J179">
        <v>0</v>
      </c>
    </row>
    <row r="180" spans="1:11" hidden="1" x14ac:dyDescent="0.25">
      <c r="A180" s="2" t="s">
        <v>278</v>
      </c>
      <c r="B180" s="2" t="s">
        <v>279</v>
      </c>
      <c r="C180" s="52"/>
      <c r="D180" s="52"/>
      <c r="E180" s="52"/>
      <c r="F180" s="52"/>
      <c r="G180" s="52"/>
      <c r="H180">
        <v>0</v>
      </c>
      <c r="I180">
        <v>0</v>
      </c>
      <c r="J180">
        <v>0</v>
      </c>
    </row>
    <row r="181" spans="1:11" hidden="1" x14ac:dyDescent="0.25">
      <c r="A181" s="2" t="s">
        <v>56</v>
      </c>
      <c r="B181" s="2" t="s">
        <v>8</v>
      </c>
      <c r="C181" s="52" t="s">
        <v>483</v>
      </c>
      <c r="D181" s="52" t="s">
        <v>483</v>
      </c>
      <c r="E181" s="52" t="s">
        <v>483</v>
      </c>
      <c r="F181" s="52" t="s">
        <v>483</v>
      </c>
      <c r="G181" s="52"/>
      <c r="H181" t="s">
        <v>432</v>
      </c>
      <c r="I181" t="s">
        <v>431</v>
      </c>
      <c r="J181" t="s">
        <v>433</v>
      </c>
      <c r="K181" t="s">
        <v>423</v>
      </c>
    </row>
    <row r="182" spans="1:11" hidden="1" x14ac:dyDescent="0.25">
      <c r="A182" s="2" t="s">
        <v>18</v>
      </c>
      <c r="B182" s="2" t="s">
        <v>17</v>
      </c>
      <c r="C182" s="52"/>
      <c r="D182" s="52"/>
      <c r="E182" s="52"/>
      <c r="F182" s="52"/>
      <c r="G182" s="52"/>
      <c r="H182">
        <v>0</v>
      </c>
      <c r="I182">
        <v>0</v>
      </c>
      <c r="J182">
        <v>0</v>
      </c>
    </row>
    <row r="183" spans="1:11" hidden="1" x14ac:dyDescent="0.25">
      <c r="A183" s="2" t="s">
        <v>20</v>
      </c>
      <c r="B183" s="2" t="s">
        <v>19</v>
      </c>
      <c r="C183" s="52"/>
      <c r="D183" s="52"/>
      <c r="E183" s="52"/>
      <c r="F183" s="52"/>
      <c r="G183" s="52"/>
      <c r="H183">
        <v>0</v>
      </c>
      <c r="I183">
        <v>0</v>
      </c>
      <c r="J183">
        <v>0</v>
      </c>
    </row>
    <row r="184" spans="1:11" hidden="1" x14ac:dyDescent="0.25">
      <c r="A184" s="2" t="s">
        <v>22</v>
      </c>
      <c r="B184" s="2" t="s">
        <v>21</v>
      </c>
      <c r="C184" s="52"/>
      <c r="D184" s="52"/>
      <c r="E184" s="52"/>
      <c r="F184" s="52"/>
      <c r="G184" s="52"/>
      <c r="H184">
        <v>0</v>
      </c>
      <c r="I184">
        <v>0</v>
      </c>
      <c r="J184">
        <v>0</v>
      </c>
    </row>
    <row r="185" spans="1:11" hidden="1" x14ac:dyDescent="0.25">
      <c r="A185" s="2" t="s">
        <v>24</v>
      </c>
      <c r="B185" s="2" t="s">
        <v>23</v>
      </c>
      <c r="C185" s="52"/>
      <c r="D185" s="52"/>
      <c r="E185" s="52"/>
      <c r="F185" s="52"/>
      <c r="G185" s="52"/>
      <c r="H185">
        <v>0</v>
      </c>
      <c r="I185">
        <v>0</v>
      </c>
      <c r="J185">
        <v>0</v>
      </c>
    </row>
    <row r="186" spans="1:11" hidden="1" x14ac:dyDescent="0.25">
      <c r="A186" s="2" t="s">
        <v>25</v>
      </c>
      <c r="B186" s="2" t="s">
        <v>322</v>
      </c>
      <c r="C186" s="52"/>
      <c r="D186" s="52"/>
      <c r="E186" s="52"/>
      <c r="F186" s="52"/>
      <c r="G186" s="52"/>
      <c r="H186">
        <v>0</v>
      </c>
      <c r="I186">
        <v>0</v>
      </c>
      <c r="J186">
        <v>0</v>
      </c>
    </row>
    <row r="187" spans="1:11" hidden="1" x14ac:dyDescent="0.25">
      <c r="A187" s="2" t="s">
        <v>27</v>
      </c>
      <c r="B187" s="2" t="s">
        <v>26</v>
      </c>
      <c r="C187" s="52"/>
      <c r="D187" s="52"/>
      <c r="E187" s="52"/>
      <c r="F187" s="52"/>
      <c r="G187" s="52"/>
      <c r="H187">
        <v>0</v>
      </c>
      <c r="I187">
        <v>0</v>
      </c>
      <c r="J187">
        <v>0</v>
      </c>
    </row>
    <row r="188" spans="1:11" hidden="1" x14ac:dyDescent="0.25">
      <c r="A188" s="2" t="s">
        <v>29</v>
      </c>
      <c r="B188" s="2" t="s">
        <v>28</v>
      </c>
      <c r="C188" s="52"/>
      <c r="D188" s="52"/>
      <c r="E188" s="52"/>
      <c r="F188" s="52"/>
      <c r="G188" s="52"/>
      <c r="H188">
        <v>0</v>
      </c>
      <c r="I188">
        <v>0</v>
      </c>
      <c r="J188">
        <v>0</v>
      </c>
    </row>
    <row r="189" spans="1:11" hidden="1" x14ac:dyDescent="0.25">
      <c r="A189" s="52" t="s">
        <v>259</v>
      </c>
      <c r="B189" s="52" t="s">
        <v>136</v>
      </c>
      <c r="C189" s="52" t="s">
        <v>483</v>
      </c>
      <c r="D189" s="52" t="s">
        <v>483</v>
      </c>
      <c r="E189" s="52"/>
      <c r="F189" s="52" t="s">
        <v>483</v>
      </c>
      <c r="G189" s="52"/>
      <c r="H189" t="s">
        <v>432</v>
      </c>
      <c r="I189" t="s">
        <v>431</v>
      </c>
      <c r="J189" t="s">
        <v>433</v>
      </c>
    </row>
    <row r="190" spans="1:11" hidden="1" x14ac:dyDescent="0.25">
      <c r="A190" s="2" t="s">
        <v>16</v>
      </c>
      <c r="B190" s="2" t="s">
        <v>319</v>
      </c>
      <c r="C190" s="52"/>
      <c r="D190" s="52"/>
      <c r="E190" s="52"/>
      <c r="F190" s="52"/>
      <c r="G190" s="52"/>
      <c r="H190">
        <v>0</v>
      </c>
      <c r="I190">
        <v>0</v>
      </c>
      <c r="J190">
        <v>0</v>
      </c>
    </row>
    <row r="191" spans="1:11" hidden="1" x14ac:dyDescent="0.25">
      <c r="A191" s="2" t="s">
        <v>30</v>
      </c>
      <c r="B191" s="2" t="s">
        <v>320</v>
      </c>
      <c r="C191" s="52"/>
      <c r="D191" s="52"/>
      <c r="E191" s="52"/>
      <c r="F191" s="52"/>
      <c r="G191" s="52"/>
      <c r="H191">
        <v>0</v>
      </c>
      <c r="I191">
        <v>0</v>
      </c>
      <c r="J191">
        <v>0</v>
      </c>
    </row>
    <row r="192" spans="1:11" hidden="1" x14ac:dyDescent="0.25">
      <c r="A192" s="2" t="s">
        <v>12</v>
      </c>
      <c r="B192" s="2" t="s">
        <v>44</v>
      </c>
      <c r="C192" s="52"/>
      <c r="D192" s="52"/>
      <c r="E192" s="52"/>
      <c r="F192" s="52"/>
      <c r="G192" s="52"/>
      <c r="H192">
        <v>0</v>
      </c>
      <c r="I192">
        <v>0</v>
      </c>
      <c r="J192">
        <v>0</v>
      </c>
    </row>
    <row r="193" spans="1:10" hidden="1" x14ac:dyDescent="0.25">
      <c r="A193" s="2" t="s">
        <v>13</v>
      </c>
      <c r="B193" s="2" t="s">
        <v>36</v>
      </c>
      <c r="C193" s="52"/>
      <c r="D193" s="52"/>
      <c r="E193" s="52"/>
      <c r="F193" s="52"/>
      <c r="G193" s="52"/>
      <c r="H193">
        <v>0</v>
      </c>
      <c r="I193">
        <v>0</v>
      </c>
      <c r="J193">
        <v>0</v>
      </c>
    </row>
    <row r="194" spans="1:10" hidden="1" x14ac:dyDescent="0.25">
      <c r="A194" s="2" t="s">
        <v>14</v>
      </c>
      <c r="B194" s="2" t="s">
        <v>264</v>
      </c>
      <c r="C194" s="52"/>
      <c r="D194" s="52"/>
      <c r="E194" s="52"/>
      <c r="F194" s="52"/>
      <c r="G194" s="52"/>
      <c r="H194">
        <v>0</v>
      </c>
      <c r="I194">
        <v>0</v>
      </c>
      <c r="J194">
        <v>0</v>
      </c>
    </row>
    <row r="195" spans="1:10" hidden="1" x14ac:dyDescent="0.25">
      <c r="A195" s="2" t="s">
        <v>15</v>
      </c>
      <c r="B195" s="2" t="s">
        <v>263</v>
      </c>
      <c r="C195" s="52"/>
      <c r="D195" s="52"/>
      <c r="E195" s="52"/>
      <c r="F195" s="52"/>
      <c r="G195" s="52"/>
      <c r="H195">
        <v>0</v>
      </c>
      <c r="I195">
        <v>0</v>
      </c>
      <c r="J195">
        <v>0</v>
      </c>
    </row>
  </sheetData>
  <autoFilter ref="A1:L195" xr:uid="{FC1BACA6-9148-4E2E-9794-E6EB311C6793}">
    <filterColumn colId="0">
      <filters>
        <filter val="LEG"/>
      </filters>
    </filterColumn>
    <filterColumn colId="2">
      <customFilters>
        <customFilter operator="notEqual" val=" "/>
      </custom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2881-1FD7-43CC-B59B-206B9BF1DBD3}">
  <sheetPr>
    <tabColor rgb="FF00CC5C"/>
  </sheetPr>
  <dimension ref="B1:AD55"/>
  <sheetViews>
    <sheetView tabSelected="1" zoomScale="90" zoomScaleNormal="90" workbookViewId="0">
      <selection activeCell="V26" sqref="V26"/>
    </sheetView>
  </sheetViews>
  <sheetFormatPr defaultRowHeight="15" x14ac:dyDescent="0.25"/>
  <cols>
    <col min="1" max="1" width="1.42578125" customWidth="1"/>
    <col min="2" max="2" width="4.85546875" customWidth="1"/>
    <col min="3" max="3" width="8.7109375" customWidth="1"/>
    <col min="4" max="4" width="26.85546875" customWidth="1"/>
    <col min="5" max="5" width="8" customWidth="1"/>
    <col min="6" max="6" width="7.7109375" customWidth="1"/>
    <col min="7" max="7" width="12.140625" customWidth="1"/>
    <col min="8" max="8" width="10.140625" customWidth="1"/>
    <col min="9" max="9" width="14.28515625" customWidth="1"/>
    <col min="10" max="10" width="8.5703125" customWidth="1"/>
    <col min="11" max="11" width="17.7109375" customWidth="1"/>
    <col min="12" max="16" width="6.7109375" hidden="1" customWidth="1"/>
    <col min="17" max="20" width="8.85546875" hidden="1" customWidth="1"/>
    <col min="21" max="21" width="1.7109375" customWidth="1"/>
    <col min="22" max="22" width="63.85546875" customWidth="1"/>
    <col min="23" max="23" width="12.7109375" customWidth="1"/>
    <col min="24" max="24" width="8.140625" customWidth="1"/>
    <col min="25" max="25" width="9.140625" customWidth="1"/>
    <col min="26" max="26" width="7.42578125" hidden="1" customWidth="1"/>
    <col min="27" max="27" width="13.7109375" customWidth="1"/>
  </cols>
  <sheetData>
    <row r="1" spans="2:28" ht="18.75" x14ac:dyDescent="0.3">
      <c r="B1" s="46" t="s">
        <v>463</v>
      </c>
      <c r="C1" s="46"/>
    </row>
    <row r="2" spans="2:28" ht="3.6" customHeight="1" x14ac:dyDescent="0.25"/>
    <row r="3" spans="2:28" x14ac:dyDescent="0.25">
      <c r="B3" s="54"/>
      <c r="C3" s="70" t="s">
        <v>498</v>
      </c>
      <c r="D3" s="45"/>
    </row>
    <row r="4" spans="2:28" ht="4.1500000000000004" customHeight="1" thickBot="1" x14ac:dyDescent="0.3"/>
    <row r="5" spans="2:28" ht="13.9" customHeight="1" thickBot="1" x14ac:dyDescent="0.3">
      <c r="B5" s="91" t="s">
        <v>0</v>
      </c>
      <c r="C5" s="91" t="s">
        <v>324</v>
      </c>
      <c r="D5" s="91" t="s">
        <v>476</v>
      </c>
      <c r="E5" s="91" t="s">
        <v>32</v>
      </c>
      <c r="F5" s="96" t="s">
        <v>484</v>
      </c>
      <c r="G5" s="96"/>
      <c r="H5" s="96"/>
      <c r="I5" s="96"/>
      <c r="J5" s="91" t="s">
        <v>489</v>
      </c>
      <c r="K5" s="91" t="s">
        <v>424</v>
      </c>
      <c r="V5" s="95" t="s">
        <v>482</v>
      </c>
      <c r="W5" s="91" t="s">
        <v>461</v>
      </c>
      <c r="X5" s="91" t="s">
        <v>458</v>
      </c>
      <c r="Y5" s="91" t="s">
        <v>440</v>
      </c>
      <c r="Z5" s="59"/>
      <c r="AA5" s="91" t="s">
        <v>412</v>
      </c>
    </row>
    <row r="6" spans="2:28" s="9" customFormat="1" ht="76.150000000000006" customHeight="1" thickBot="1" x14ac:dyDescent="0.3">
      <c r="B6" s="91"/>
      <c r="C6" s="91"/>
      <c r="D6" s="91"/>
      <c r="E6" s="91"/>
      <c r="F6" s="66" t="s">
        <v>485</v>
      </c>
      <c r="G6" s="66" t="s">
        <v>486</v>
      </c>
      <c r="H6" s="66" t="s">
        <v>487</v>
      </c>
      <c r="I6" s="66" t="s">
        <v>488</v>
      </c>
      <c r="J6" s="91"/>
      <c r="K6" s="91"/>
      <c r="L6" s="57" t="s">
        <v>431</v>
      </c>
      <c r="M6" s="57" t="s">
        <v>432</v>
      </c>
      <c r="N6" s="57" t="s">
        <v>423</v>
      </c>
      <c r="O6" s="57" t="s">
        <v>433</v>
      </c>
      <c r="P6" s="57" t="s">
        <v>247</v>
      </c>
      <c r="Q6" s="13"/>
      <c r="R6" s="13"/>
      <c r="S6" s="13"/>
      <c r="T6" s="13" t="s">
        <v>478</v>
      </c>
      <c r="U6" s="13"/>
      <c r="V6" s="95"/>
      <c r="W6" s="91"/>
      <c r="X6" s="91"/>
      <c r="Y6" s="91"/>
      <c r="Z6" s="60" t="s">
        <v>441</v>
      </c>
      <c r="AA6" s="91"/>
      <c r="AB6" s="13"/>
    </row>
    <row r="7" spans="2:28" x14ac:dyDescent="0.25">
      <c r="B7" s="40">
        <v>1</v>
      </c>
      <c r="C7" s="42"/>
      <c r="D7" s="41" t="str">
        <f>+IFERROR(VLOOKUP(C7,Sheet1!A:B,2,FALSE),"")</f>
        <v/>
      </c>
      <c r="E7" s="30"/>
      <c r="F7" s="30"/>
      <c r="G7" s="30"/>
      <c r="H7" s="30"/>
      <c r="I7" s="30"/>
      <c r="J7" s="30"/>
      <c r="K7" s="37" t="str">
        <f>+IF(COUNTBLANK(L7:P7)=5,"","netinkamas pasėlis veiklai")</f>
        <v/>
      </c>
      <c r="L7" s="58" t="str">
        <f>IF(ISBLANK(F7)=TRUE,"",IF(VLOOKUP(C7,'veiklų pasėliai'!A:C,3,FALSE)=F7,"","NE"))</f>
        <v/>
      </c>
      <c r="M7" s="58" t="str">
        <f>IF(ISBLANK(G7)=TRUE,"",IF(VLOOKUP(C7,'veiklų pasėliai'!A:D,4,FALSE)=G7,"","NE"))</f>
        <v/>
      </c>
      <c r="N7" s="58" t="str">
        <f>IF(ISBLANK(H7)=TRUE,"",IF(VLOOKUP(C7,'veiklų pasėliai'!A:E,5,FALSE)=H7,"","NE"))</f>
        <v/>
      </c>
      <c r="O7" s="58" t="str">
        <f>IF(ISBLANK(I7)=TRUE,"",IF(VLOOKUP(C7,'veiklų pasėliai'!A:G,6,FALSE)=I7,"","NE"))</f>
        <v/>
      </c>
      <c r="P7" s="58" t="str">
        <f>IF(ISBLANK(J7)=TRUE,"",IF(VLOOKUP(C7,'veiklų pasėliai'!A:G,7,FALSE)=J7,"","NE"))</f>
        <v/>
      </c>
      <c r="Q7" s="14" t="e">
        <f>+VLOOKUP(C7,Sheet1!A:G,7,FALSE)</f>
        <v>#N/A</v>
      </c>
      <c r="R7" s="14" t="e">
        <f>+VLOOKUP(C7,Sheet1!Q:R,2,FALSE)</f>
        <v>#N/A</v>
      </c>
      <c r="S7" s="14" t="e">
        <f>+VLOOKUP(C7,Sheet1!T:U,2,FALSE)</f>
        <v>#N/A</v>
      </c>
      <c r="T7" s="14" t="e">
        <f>+VLOOKUP(C7,Sheet1!W:X,2,FALSE)</f>
        <v>#N/A</v>
      </c>
      <c r="U7" s="14"/>
      <c r="V7" s="31" t="s">
        <v>444</v>
      </c>
      <c r="W7" s="27"/>
      <c r="X7" s="34" t="s">
        <v>455</v>
      </c>
      <c r="Y7" s="34">
        <v>8</v>
      </c>
      <c r="Z7" s="34">
        <f>+Y7*W7</f>
        <v>0</v>
      </c>
      <c r="AA7" s="35">
        <f>+Z7/10000</f>
        <v>0</v>
      </c>
      <c r="AB7" s="14"/>
    </row>
    <row r="8" spans="2:28" x14ac:dyDescent="0.25">
      <c r="B8" s="32">
        <v>2</v>
      </c>
      <c r="C8" s="43"/>
      <c r="D8" s="36" t="str">
        <f>IFERROR(VLOOKUP(C8,Sheet1!A:B,2,FALSE),"")</f>
        <v/>
      </c>
      <c r="E8" s="28"/>
      <c r="F8" s="28"/>
      <c r="G8" s="28"/>
      <c r="H8" s="28"/>
      <c r="I8" s="28"/>
      <c r="J8" s="28"/>
      <c r="K8" s="37" t="str">
        <f t="shared" ref="K8:K19" si="0">+IF(COUNTBLANK(L8:P8)=5,"","netinkamas pasėlis veiklai")</f>
        <v/>
      </c>
      <c r="L8" s="58" t="str">
        <f>IF(ISBLANK(F8)=TRUE,"",IF(VLOOKUP(C8,'veiklų pasėliai'!A:C,3,FALSE)=F8,"","NE"))</f>
        <v/>
      </c>
      <c r="M8" s="58" t="str">
        <f>IF(ISBLANK(G8)=TRUE,"",IF(VLOOKUP(C8,'veiklų pasėliai'!A:D,4,FALSE)=G8,"","NE"))</f>
        <v/>
      </c>
      <c r="N8" s="58" t="str">
        <f>IF(ISBLANK(H8)=TRUE,"",IF(VLOOKUP(C8,'veiklų pasėliai'!A:E,5,FALSE)=H8,"","NE"))</f>
        <v/>
      </c>
      <c r="O8" s="58" t="str">
        <f>IF(ISBLANK(I8)=TRUE,"",IF(VLOOKUP(C8,'veiklų pasėliai'!A:G,6,FALSE)=I8,"","NE"))</f>
        <v/>
      </c>
      <c r="P8" s="58" t="str">
        <f>IF(ISBLANK(J8)=TRUE,"",IF(VLOOKUP(C8,'veiklų pasėliai'!A:G,7,FALSE)=J8,"","NE"))</f>
        <v/>
      </c>
      <c r="Q8" s="14" t="e">
        <f>+VLOOKUP(C8,Sheet1!A:G,7,FALSE)</f>
        <v>#N/A</v>
      </c>
      <c r="R8" s="14" t="e">
        <f>+VLOOKUP(C8,Sheet1!Q:R,2,FALSE)</f>
        <v>#N/A</v>
      </c>
      <c r="S8" s="14" t="e">
        <f>+VLOOKUP(C8,Sheet1!T:U,2,FALSE)</f>
        <v>#N/A</v>
      </c>
      <c r="T8" s="14" t="e">
        <f>+VLOOKUP(C8,Sheet1!W:X,2,FALSE)</f>
        <v>#N/A</v>
      </c>
      <c r="U8" s="14"/>
      <c r="V8" s="32" t="s">
        <v>445</v>
      </c>
      <c r="W8" s="28"/>
      <c r="X8" s="36" t="s">
        <v>455</v>
      </c>
      <c r="Y8" s="36">
        <v>15</v>
      </c>
      <c r="Z8" s="36">
        <f t="shared" ref="Z8:Z17" si="1">+Y8*W8</f>
        <v>0</v>
      </c>
      <c r="AA8" s="37">
        <f t="shared" ref="AA8:AA15" si="2">+Z8/10000</f>
        <v>0</v>
      </c>
      <c r="AB8" s="14"/>
    </row>
    <row r="9" spans="2:28" x14ac:dyDescent="0.25">
      <c r="B9" s="32">
        <v>3</v>
      </c>
      <c r="C9" s="43"/>
      <c r="D9" s="36" t="str">
        <f>IFERROR(VLOOKUP(C9,Sheet1!A:B,2,FALSE),"")</f>
        <v/>
      </c>
      <c r="E9" s="28"/>
      <c r="F9" s="28"/>
      <c r="G9" s="28"/>
      <c r="H9" s="28"/>
      <c r="I9" s="28"/>
      <c r="J9" s="28"/>
      <c r="K9" s="37" t="str">
        <f t="shared" si="0"/>
        <v/>
      </c>
      <c r="L9" s="58" t="str">
        <f>IF(ISBLANK(F9)=TRUE,"",IF(VLOOKUP(C9,'veiklų pasėliai'!A:C,3,FALSE)=F9,"","NE"))</f>
        <v/>
      </c>
      <c r="M9" s="58" t="str">
        <f>IF(ISBLANK(G9)=TRUE,"",IF(VLOOKUP(C9,'veiklų pasėliai'!A:D,4,FALSE)=G9,"","NE"))</f>
        <v/>
      </c>
      <c r="N9" s="58" t="str">
        <f>IF(ISBLANK(H9)=TRUE,"",IF(VLOOKUP(C9,'veiklų pasėliai'!A:E,5,FALSE)=H9,"","NE"))</f>
        <v/>
      </c>
      <c r="O9" s="58" t="str">
        <f>IF(ISBLANK(I9)=TRUE,"",IF(VLOOKUP(C9,'veiklų pasėliai'!A:G,6,FALSE)=I9,"","NE"))</f>
        <v/>
      </c>
      <c r="P9" s="58" t="str">
        <f>IF(ISBLANK(J9)=TRUE,"",IF(VLOOKUP(C9,'veiklų pasėliai'!A:G,7,FALSE)=J9,"","NE"))</f>
        <v/>
      </c>
      <c r="Q9" s="14" t="e">
        <f>+VLOOKUP(C9,Sheet1!A:G,7,FALSE)</f>
        <v>#N/A</v>
      </c>
      <c r="R9" s="14" t="e">
        <f>+VLOOKUP(C9,Sheet1!Q:R,2,FALSE)</f>
        <v>#N/A</v>
      </c>
      <c r="S9" s="14" t="e">
        <f>+VLOOKUP(C9,Sheet1!T:U,2,FALSE)</f>
        <v>#N/A</v>
      </c>
      <c r="T9" s="14" t="e">
        <f>+VLOOKUP(C9,Sheet1!W:X,2,FALSE)</f>
        <v>#N/A</v>
      </c>
      <c r="U9" s="14"/>
      <c r="V9" s="32" t="s">
        <v>459</v>
      </c>
      <c r="W9" s="28"/>
      <c r="X9" s="36" t="s">
        <v>457</v>
      </c>
      <c r="Y9" s="36">
        <v>10</v>
      </c>
      <c r="Z9" s="36">
        <f t="shared" si="1"/>
        <v>0</v>
      </c>
      <c r="AA9" s="37">
        <f t="shared" si="2"/>
        <v>0</v>
      </c>
      <c r="AB9" s="14"/>
    </row>
    <row r="10" spans="2:28" x14ac:dyDescent="0.25">
      <c r="B10" s="32">
        <v>4</v>
      </c>
      <c r="C10" s="43"/>
      <c r="D10" s="36" t="str">
        <f>IFERROR(VLOOKUP(C10,Sheet1!A:B,2,FALSE),"")</f>
        <v/>
      </c>
      <c r="E10" s="28"/>
      <c r="F10" s="28"/>
      <c r="G10" s="28"/>
      <c r="H10" s="28"/>
      <c r="I10" s="28"/>
      <c r="J10" s="28"/>
      <c r="K10" s="37" t="str">
        <f t="shared" si="0"/>
        <v/>
      </c>
      <c r="L10" s="58" t="str">
        <f>IF(ISBLANK(F10)=TRUE,"",IF(VLOOKUP(C10,'veiklų pasėliai'!A:C,3,FALSE)=F10,"","NE"))</f>
        <v/>
      </c>
      <c r="M10" s="58" t="str">
        <f>IF(ISBLANK(G10)=TRUE,"",IF(VLOOKUP(C10,'veiklų pasėliai'!A:D,4,FALSE)=G10,"","NE"))</f>
        <v/>
      </c>
      <c r="N10" s="58" t="str">
        <f>IF(ISBLANK(H10)=TRUE,"",IF(VLOOKUP(C10,'veiklų pasėliai'!A:E,5,FALSE)=H10,"","NE"))</f>
        <v/>
      </c>
      <c r="O10" s="58" t="str">
        <f>IF(ISBLANK(I10)=TRUE,"",IF(VLOOKUP(C10,'veiklų pasėliai'!A:G,6,FALSE)=I10,"","NE"))</f>
        <v/>
      </c>
      <c r="P10" s="58" t="str">
        <f>IF(ISBLANK(J10)=TRUE,"",IF(VLOOKUP(C10,'veiklų pasėliai'!A:G,7,FALSE)=J10,"","NE"))</f>
        <v/>
      </c>
      <c r="Q10" s="14" t="e">
        <f>+VLOOKUP(C10,Sheet1!A:G,7,FALSE)</f>
        <v>#N/A</v>
      </c>
      <c r="R10" s="14" t="e">
        <f>+VLOOKUP(C10,Sheet1!Q:R,2,FALSE)</f>
        <v>#N/A</v>
      </c>
      <c r="S10" s="14" t="e">
        <f>+VLOOKUP(C10,Sheet1!T:U,2,FALSE)</f>
        <v>#N/A</v>
      </c>
      <c r="T10" s="14" t="e">
        <f>+VLOOKUP(C10,Sheet1!W:X,2,FALSE)</f>
        <v>#N/A</v>
      </c>
      <c r="U10" s="14"/>
      <c r="V10" s="32" t="s">
        <v>460</v>
      </c>
      <c r="W10" s="28"/>
      <c r="X10" s="36" t="s">
        <v>457</v>
      </c>
      <c r="Y10" s="36">
        <v>20</v>
      </c>
      <c r="Z10" s="36">
        <f t="shared" si="1"/>
        <v>0</v>
      </c>
      <c r="AA10" s="37">
        <f t="shared" si="2"/>
        <v>0</v>
      </c>
      <c r="AB10" s="14"/>
    </row>
    <row r="11" spans="2:28" x14ac:dyDescent="0.25">
      <c r="B11" s="32">
        <v>5</v>
      </c>
      <c r="C11" s="43"/>
      <c r="D11" s="36" t="str">
        <f>IFERROR(VLOOKUP(C11,Sheet1!A:B,2,FALSE),"")</f>
        <v/>
      </c>
      <c r="E11" s="28"/>
      <c r="F11" s="28"/>
      <c r="G11" s="28"/>
      <c r="H11" s="28"/>
      <c r="I11" s="28"/>
      <c r="J11" s="28"/>
      <c r="K11" s="37" t="str">
        <f t="shared" si="0"/>
        <v/>
      </c>
      <c r="L11" s="58" t="str">
        <f>IF(ISBLANK(F11)=TRUE,"",IF(VLOOKUP(C11,'veiklų pasėliai'!A:C,3,FALSE)=F11,"","NE"))</f>
        <v/>
      </c>
      <c r="M11" s="58" t="str">
        <f>IF(ISBLANK(G11)=TRUE,"",IF(VLOOKUP(C11,'veiklų pasėliai'!A:D,4,FALSE)=G11,"","NE"))</f>
        <v/>
      </c>
      <c r="N11" s="58" t="str">
        <f>IF(ISBLANK(H11)=TRUE,"",IF(VLOOKUP(C11,'veiklų pasėliai'!A:E,5,FALSE)=H11,"","NE"))</f>
        <v/>
      </c>
      <c r="O11" s="58" t="str">
        <f>IF(ISBLANK(I11)=TRUE,"",IF(VLOOKUP(C11,'veiklų pasėliai'!A:G,6,FALSE)=I11,"","NE"))</f>
        <v/>
      </c>
      <c r="P11" s="58" t="str">
        <f>IF(ISBLANK(J11)=TRUE,"",IF(VLOOKUP(C11,'veiklų pasėliai'!A:G,7,FALSE)=J11,"","NE"))</f>
        <v/>
      </c>
      <c r="Q11" s="14" t="e">
        <f>+VLOOKUP(C11,Sheet1!A:G,7,FALSE)</f>
        <v>#N/A</v>
      </c>
      <c r="R11" s="14" t="e">
        <f>+VLOOKUP(C11,Sheet1!Q:R,2,FALSE)</f>
        <v>#N/A</v>
      </c>
      <c r="S11" s="14" t="e">
        <f>+VLOOKUP(C11,Sheet1!T:U,2,FALSE)</f>
        <v>#N/A</v>
      </c>
      <c r="T11" s="14" t="e">
        <f>+VLOOKUP(C11,Sheet1!W:X,2,FALSE)</f>
        <v>#N/A</v>
      </c>
      <c r="U11" s="14"/>
      <c r="V11" s="32" t="s">
        <v>446</v>
      </c>
      <c r="W11" s="28"/>
      <c r="X11" s="36" t="s">
        <v>457</v>
      </c>
      <c r="Y11" s="36">
        <v>6</v>
      </c>
      <c r="Z11" s="36">
        <f t="shared" si="1"/>
        <v>0</v>
      </c>
      <c r="AA11" s="37">
        <f t="shared" si="2"/>
        <v>0</v>
      </c>
      <c r="AB11" s="14"/>
    </row>
    <row r="12" spans="2:28" x14ac:dyDescent="0.25">
      <c r="B12" s="32">
        <v>6</v>
      </c>
      <c r="C12" s="43"/>
      <c r="D12" s="36" t="str">
        <f>IFERROR(VLOOKUP(C12,Sheet1!A:B,2,FALSE),"")</f>
        <v/>
      </c>
      <c r="E12" s="28"/>
      <c r="F12" s="28"/>
      <c r="G12" s="28"/>
      <c r="H12" s="28"/>
      <c r="I12" s="28"/>
      <c r="J12" s="28"/>
      <c r="K12" s="37" t="str">
        <f t="shared" si="0"/>
        <v/>
      </c>
      <c r="L12" s="58" t="str">
        <f>IF(ISBLANK(F12)=TRUE,"",IF(VLOOKUP(C12,'veiklų pasėliai'!A:C,3,FALSE)=F12,"","NE"))</f>
        <v/>
      </c>
      <c r="M12" s="58" t="str">
        <f>IF(ISBLANK(G12)=TRUE,"",IF(VLOOKUP(C12,'veiklų pasėliai'!A:D,4,FALSE)=G12,"","NE"))</f>
        <v/>
      </c>
      <c r="N12" s="58" t="str">
        <f>IF(ISBLANK(H12)=TRUE,"",IF(VLOOKUP(C12,'veiklų pasėliai'!A:E,5,FALSE)=H12,"","NE"))</f>
        <v/>
      </c>
      <c r="O12" s="58" t="str">
        <f>IF(ISBLANK(I12)=TRUE,"",IF(VLOOKUP(C12,'veiklų pasėliai'!A:G,6,FALSE)=I12,"","NE"))</f>
        <v/>
      </c>
      <c r="P12" s="58" t="str">
        <f>IF(ISBLANK(J12)=TRUE,"",IF(VLOOKUP(C12,'veiklų pasėliai'!A:G,7,FALSE)=J12,"","NE"))</f>
        <v/>
      </c>
      <c r="Q12" s="14" t="e">
        <f>+VLOOKUP(C12,Sheet1!A:G,7,FALSE)</f>
        <v>#N/A</v>
      </c>
      <c r="R12" s="14" t="e">
        <f>+VLOOKUP(C12,Sheet1!Q:R,2,FALSE)</f>
        <v>#N/A</v>
      </c>
      <c r="S12" s="14" t="e">
        <f>+VLOOKUP(C12,Sheet1!T:U,2,FALSE)</f>
        <v>#N/A</v>
      </c>
      <c r="T12" s="14" t="e">
        <f>+VLOOKUP(C12,Sheet1!W:X,2,FALSE)</f>
        <v>#N/A</v>
      </c>
      <c r="U12" s="14"/>
      <c r="V12" s="32" t="s">
        <v>447</v>
      </c>
      <c r="W12" s="28"/>
      <c r="X12" s="36" t="s">
        <v>457</v>
      </c>
      <c r="Y12" s="36">
        <v>9</v>
      </c>
      <c r="Z12" s="36">
        <f t="shared" si="1"/>
        <v>0</v>
      </c>
      <c r="AA12" s="37">
        <f t="shared" si="2"/>
        <v>0</v>
      </c>
      <c r="AB12" s="14"/>
    </row>
    <row r="13" spans="2:28" x14ac:dyDescent="0.25">
      <c r="B13" s="32">
        <v>7</v>
      </c>
      <c r="C13" s="43"/>
      <c r="D13" s="36" t="str">
        <f>IFERROR(VLOOKUP(C13,Sheet1!A:B,2,FALSE),"")</f>
        <v/>
      </c>
      <c r="E13" s="28"/>
      <c r="F13" s="28"/>
      <c r="G13" s="28"/>
      <c r="H13" s="28"/>
      <c r="I13" s="28"/>
      <c r="J13" s="28"/>
      <c r="K13" s="37" t="str">
        <f t="shared" si="0"/>
        <v/>
      </c>
      <c r="L13" s="58" t="str">
        <f>IF(ISBLANK(F13)=TRUE,"",IF(VLOOKUP(C13,'veiklų pasėliai'!A:C,3,FALSE)=F13,"","NE"))</f>
        <v/>
      </c>
      <c r="M13" s="58" t="str">
        <f>IF(ISBLANK(G13)=TRUE,"",IF(VLOOKUP(C13,'veiklų pasėliai'!A:D,4,FALSE)=G13,"","NE"))</f>
        <v/>
      </c>
      <c r="N13" s="58" t="str">
        <f>IF(ISBLANK(H13)=TRUE,"",IF(VLOOKUP(C13,'veiklų pasėliai'!A:E,5,FALSE)=H13,"","NE"))</f>
        <v/>
      </c>
      <c r="O13" s="58" t="str">
        <f>IF(ISBLANK(I13)=TRUE,"",IF(VLOOKUP(C13,'veiklų pasėliai'!A:G,6,FALSE)=I13,"","NE"))</f>
        <v/>
      </c>
      <c r="P13" s="58" t="str">
        <f>IF(ISBLANK(J13)=TRUE,"",IF(VLOOKUP(C13,'veiklų pasėliai'!A:G,7,FALSE)=J13,"","NE"))</f>
        <v/>
      </c>
      <c r="Q13" s="14" t="e">
        <f>+VLOOKUP(C13,Sheet1!A:G,7,FALSE)</f>
        <v>#N/A</v>
      </c>
      <c r="R13" s="14" t="e">
        <f>+VLOOKUP(C13,Sheet1!Q:R,2,FALSE)</f>
        <v>#N/A</v>
      </c>
      <c r="S13" s="14" t="e">
        <f>+VLOOKUP(C13,Sheet1!T:U,2,FALSE)</f>
        <v>#N/A</v>
      </c>
      <c r="T13" s="14" t="e">
        <f>+VLOOKUP(C13,Sheet1!W:X,2,FALSE)</f>
        <v>#N/A</v>
      </c>
      <c r="U13" s="14"/>
      <c r="V13" s="32" t="s">
        <v>448</v>
      </c>
      <c r="W13" s="28"/>
      <c r="X13" s="36" t="s">
        <v>457</v>
      </c>
      <c r="Y13" s="36">
        <v>5</v>
      </c>
      <c r="Z13" s="36">
        <f t="shared" si="1"/>
        <v>0</v>
      </c>
      <c r="AA13" s="37">
        <f t="shared" si="2"/>
        <v>0</v>
      </c>
      <c r="AB13" s="14"/>
    </row>
    <row r="14" spans="2:28" x14ac:dyDescent="0.25">
      <c r="B14" s="32">
        <v>8</v>
      </c>
      <c r="C14" s="43"/>
      <c r="D14" s="36" t="str">
        <f>IFERROR(VLOOKUP(C14,Sheet1!A:B,2,FALSE),"")</f>
        <v/>
      </c>
      <c r="E14" s="28"/>
      <c r="F14" s="28"/>
      <c r="G14" s="28"/>
      <c r="H14" s="28"/>
      <c r="I14" s="28"/>
      <c r="J14" s="28"/>
      <c r="K14" s="37" t="str">
        <f t="shared" si="0"/>
        <v/>
      </c>
      <c r="L14" s="58" t="str">
        <f>IF(ISBLANK(F14)=TRUE,"",IF(VLOOKUP(C14,'veiklų pasėliai'!A:C,3,FALSE)=F14,"","NE"))</f>
        <v/>
      </c>
      <c r="M14" s="58" t="str">
        <f>IF(ISBLANK(G14)=TRUE,"",IF(VLOOKUP(C14,'veiklų pasėliai'!A:D,4,FALSE)=G14,"","NE"))</f>
        <v/>
      </c>
      <c r="N14" s="58" t="str">
        <f>IF(ISBLANK(H14)=TRUE,"",IF(VLOOKUP(C14,'veiklų pasėliai'!A:E,5,FALSE)=H14,"","NE"))</f>
        <v/>
      </c>
      <c r="O14" s="58" t="str">
        <f>IF(ISBLANK(I14)=TRUE,"",IF(VLOOKUP(C14,'veiklų pasėliai'!A:G,6,FALSE)=I14,"","NE"))</f>
        <v/>
      </c>
      <c r="P14" s="58" t="str">
        <f>IF(ISBLANK(J14)=TRUE,"",IF(VLOOKUP(C14,'veiklų pasėliai'!A:G,7,FALSE)=J14,"","NE"))</f>
        <v/>
      </c>
      <c r="Q14" s="14" t="e">
        <f>+VLOOKUP(C14,Sheet1!A:G,7,FALSE)</f>
        <v>#N/A</v>
      </c>
      <c r="R14" s="14" t="e">
        <f>+VLOOKUP(C14,Sheet1!Q:R,2,FALSE)</f>
        <v>#N/A</v>
      </c>
      <c r="S14" s="14" t="e">
        <f>+VLOOKUP(C14,Sheet1!T:U,2,FALSE)</f>
        <v>#N/A</v>
      </c>
      <c r="T14" s="14" t="e">
        <f>+VLOOKUP(C14,Sheet1!W:X,2,FALSE)</f>
        <v>#N/A</v>
      </c>
      <c r="U14" s="14"/>
      <c r="V14" s="32" t="s">
        <v>449</v>
      </c>
      <c r="W14" s="28"/>
      <c r="X14" s="36" t="s">
        <v>457</v>
      </c>
      <c r="Y14" s="36">
        <v>10</v>
      </c>
      <c r="Z14" s="36">
        <f t="shared" si="1"/>
        <v>0</v>
      </c>
      <c r="AA14" s="37">
        <f t="shared" si="2"/>
        <v>0</v>
      </c>
      <c r="AB14" s="14"/>
    </row>
    <row r="15" spans="2:28" x14ac:dyDescent="0.25">
      <c r="B15" s="32">
        <v>9</v>
      </c>
      <c r="C15" s="43"/>
      <c r="D15" s="36" t="str">
        <f>IFERROR(VLOOKUP(C15,Sheet1!A:B,2,FALSE),"")</f>
        <v/>
      </c>
      <c r="E15" s="28"/>
      <c r="F15" s="28"/>
      <c r="G15" s="28"/>
      <c r="H15" s="28"/>
      <c r="I15" s="28"/>
      <c r="J15" s="28"/>
      <c r="K15" s="37" t="str">
        <f t="shared" si="0"/>
        <v/>
      </c>
      <c r="L15" s="58" t="str">
        <f>IF(ISBLANK(F15)=TRUE,"",IF(VLOOKUP(C15,'veiklų pasėliai'!A:C,3,FALSE)=F15,"","NE"))</f>
        <v/>
      </c>
      <c r="M15" s="58" t="str">
        <f>IF(ISBLANK(G15)=TRUE,"",IF(VLOOKUP(C15,'veiklų pasėliai'!A:D,4,FALSE)=G15,"","NE"))</f>
        <v/>
      </c>
      <c r="N15" s="58" t="str">
        <f>IF(ISBLANK(H15)=TRUE,"",IF(VLOOKUP(C15,'veiklų pasėliai'!A:E,5,FALSE)=H15,"","NE"))</f>
        <v/>
      </c>
      <c r="O15" s="58" t="str">
        <f>IF(ISBLANK(I15)=TRUE,"",IF(VLOOKUP(C15,'veiklų pasėliai'!A:G,6,FALSE)=I15,"","NE"))</f>
        <v/>
      </c>
      <c r="P15" s="58" t="str">
        <f>IF(ISBLANK(J15)=TRUE,"",IF(VLOOKUP(C15,'veiklų pasėliai'!A:G,7,FALSE)=J15,"","NE"))</f>
        <v/>
      </c>
      <c r="Q15" s="14" t="e">
        <f>+VLOOKUP(C15,Sheet1!A:G,7,FALSE)</f>
        <v>#N/A</v>
      </c>
      <c r="R15" s="14" t="e">
        <f>+VLOOKUP(C15,Sheet1!Q:R,2,FALSE)</f>
        <v>#N/A</v>
      </c>
      <c r="S15" s="14" t="e">
        <f>+VLOOKUP(C15,Sheet1!T:U,2,FALSE)</f>
        <v>#N/A</v>
      </c>
      <c r="T15" s="14" t="e">
        <f>+VLOOKUP(C15,Sheet1!W:X,2,FALSE)</f>
        <v>#N/A</v>
      </c>
      <c r="U15" s="14"/>
      <c r="V15" s="32" t="s">
        <v>450</v>
      </c>
      <c r="W15" s="28"/>
      <c r="X15" s="36" t="s">
        <v>455</v>
      </c>
      <c r="Y15" s="36">
        <v>10</v>
      </c>
      <c r="Z15" s="36">
        <f t="shared" si="1"/>
        <v>0</v>
      </c>
      <c r="AA15" s="37">
        <f t="shared" si="2"/>
        <v>0</v>
      </c>
      <c r="AB15" s="14"/>
    </row>
    <row r="16" spans="2:28" x14ac:dyDescent="0.25">
      <c r="B16" s="32">
        <v>10</v>
      </c>
      <c r="C16" s="43"/>
      <c r="D16" s="36" t="str">
        <f>IFERROR(VLOOKUP(C16,Sheet1!A:B,2,FALSE),"")</f>
        <v/>
      </c>
      <c r="E16" s="28"/>
      <c r="F16" s="28"/>
      <c r="G16" s="28"/>
      <c r="H16" s="28"/>
      <c r="I16" s="28"/>
      <c r="J16" s="28"/>
      <c r="K16" s="37" t="str">
        <f t="shared" si="0"/>
        <v/>
      </c>
      <c r="L16" s="58" t="str">
        <f>IF(ISBLANK(F16)=TRUE,"",IF(VLOOKUP(C16,'veiklų pasėliai'!A:C,3,FALSE)=F16,"","NE"))</f>
        <v/>
      </c>
      <c r="M16" s="58" t="str">
        <f>IF(ISBLANK(G16)=TRUE,"",IF(VLOOKUP(C16,'veiklų pasėliai'!A:D,4,FALSE)=G16,"","NE"))</f>
        <v/>
      </c>
      <c r="N16" s="58" t="str">
        <f>IF(ISBLANK(H16)=TRUE,"",IF(VLOOKUP(C16,'veiklų pasėliai'!A:E,5,FALSE)=H16,"","NE"))</f>
        <v/>
      </c>
      <c r="O16" s="58" t="str">
        <f>IF(ISBLANK(I16)=TRUE,"",IF(VLOOKUP(C16,'veiklų pasėliai'!A:G,6,FALSE)=I16,"","NE"))</f>
        <v/>
      </c>
      <c r="P16" s="58" t="str">
        <f>IF(ISBLANK(J16)=TRUE,"",IF(VLOOKUP(C16,'veiklų pasėliai'!A:G,7,FALSE)=J16,"","NE"))</f>
        <v/>
      </c>
      <c r="Q16" s="14" t="e">
        <f>+VLOOKUP(C16,Sheet1!A:G,7,FALSE)</f>
        <v>#N/A</v>
      </c>
      <c r="R16" s="14" t="e">
        <f>+VLOOKUP(C16,Sheet1!Q:R,2,FALSE)</f>
        <v>#N/A</v>
      </c>
      <c r="S16" s="14" t="e">
        <f>+VLOOKUP(C16,Sheet1!T:U,2,FALSE)</f>
        <v>#N/A</v>
      </c>
      <c r="T16" s="14" t="e">
        <f>+VLOOKUP(C16,Sheet1!W:X,2,FALSE)</f>
        <v>#N/A</v>
      </c>
      <c r="U16" s="14"/>
      <c r="V16" s="32" t="s">
        <v>451</v>
      </c>
      <c r="W16" s="28"/>
      <c r="X16" s="36" t="s">
        <v>455</v>
      </c>
      <c r="Y16" s="36">
        <v>30</v>
      </c>
      <c r="Z16" s="36">
        <f t="shared" si="1"/>
        <v>0</v>
      </c>
      <c r="AA16" s="37">
        <f>+Z16/10000</f>
        <v>0</v>
      </c>
      <c r="AB16" s="14"/>
    </row>
    <row r="17" spans="2:30" x14ac:dyDescent="0.25">
      <c r="B17" s="32">
        <v>11</v>
      </c>
      <c r="C17" s="43"/>
      <c r="D17" s="36" t="str">
        <f>IFERROR(VLOOKUP(C17,Sheet1!A:B,2,FALSE),"")</f>
        <v/>
      </c>
      <c r="E17" s="28"/>
      <c r="F17" s="28"/>
      <c r="G17" s="28"/>
      <c r="H17" s="28"/>
      <c r="I17" s="28"/>
      <c r="J17" s="28"/>
      <c r="K17" s="37" t="str">
        <f t="shared" si="0"/>
        <v/>
      </c>
      <c r="L17" s="58" t="str">
        <f>IF(ISBLANK(F17)=TRUE,"",IF(VLOOKUP(C17,'veiklų pasėliai'!A:C,3,FALSE)=F17,"","NE"))</f>
        <v/>
      </c>
      <c r="M17" s="58" t="str">
        <f>IF(ISBLANK(G17)=TRUE,"",IF(VLOOKUP(C17,'veiklų pasėliai'!A:D,4,FALSE)=G17,"","NE"))</f>
        <v/>
      </c>
      <c r="N17" s="58" t="str">
        <f>IF(ISBLANK(H17)=TRUE,"",IF(VLOOKUP(C17,'veiklų pasėliai'!A:E,5,FALSE)=H17,"","NE"))</f>
        <v/>
      </c>
      <c r="O17" s="58" t="str">
        <f>IF(ISBLANK(I17)=TRUE,"",IF(VLOOKUP(C17,'veiklų pasėliai'!A:G,6,FALSE)=I17,"","NE"))</f>
        <v/>
      </c>
      <c r="P17" s="58" t="str">
        <f>IF(ISBLANK(J17)=TRUE,"",IF(VLOOKUP(C17,'veiklų pasėliai'!A:G,7,FALSE)=J17,"","NE"))</f>
        <v/>
      </c>
      <c r="Q17" s="14" t="e">
        <f>+VLOOKUP(C17,Sheet1!A:G,7,FALSE)</f>
        <v>#N/A</v>
      </c>
      <c r="R17" s="14" t="e">
        <f>+VLOOKUP(C17,Sheet1!Q:R,2,FALSE)</f>
        <v>#N/A</v>
      </c>
      <c r="S17" s="14" t="e">
        <f>+VLOOKUP(C17,Sheet1!T:U,2,FALSE)</f>
        <v>#N/A</v>
      </c>
      <c r="T17" s="14" t="e">
        <f>+VLOOKUP(C17,Sheet1!W:X,2,FALSE)</f>
        <v>#N/A</v>
      </c>
      <c r="U17" s="14"/>
      <c r="V17" s="32" t="s">
        <v>452</v>
      </c>
      <c r="W17" s="28"/>
      <c r="X17" s="36" t="s">
        <v>456</v>
      </c>
      <c r="Y17" s="36">
        <v>2</v>
      </c>
      <c r="Z17" s="36">
        <f t="shared" si="1"/>
        <v>0</v>
      </c>
      <c r="AA17" s="37">
        <f t="shared" ref="AA17" si="3">+W17*Y17</f>
        <v>0</v>
      </c>
      <c r="AB17" s="14"/>
    </row>
    <row r="18" spans="2:30" x14ac:dyDescent="0.25">
      <c r="B18" s="32">
        <v>12</v>
      </c>
      <c r="C18" s="43"/>
      <c r="D18" s="36" t="str">
        <f>IFERROR(VLOOKUP(C18,Sheet1!A:B,2,FALSE),"")</f>
        <v/>
      </c>
      <c r="E18" s="28"/>
      <c r="F18" s="28"/>
      <c r="G18" s="28"/>
      <c r="H18" s="28"/>
      <c r="I18" s="28"/>
      <c r="J18" s="28"/>
      <c r="K18" s="37" t="str">
        <f t="shared" si="0"/>
        <v/>
      </c>
      <c r="L18" s="58" t="str">
        <f>IF(ISBLANK(F18)=TRUE,"",IF(VLOOKUP(C18,'veiklų pasėliai'!A:C,3,FALSE)=F18,"","NE"))</f>
        <v/>
      </c>
      <c r="M18" s="58" t="str">
        <f>IF(ISBLANK(G18)=TRUE,"",IF(VLOOKUP(C18,'veiklų pasėliai'!A:D,4,FALSE)=G18,"","NE"))</f>
        <v/>
      </c>
      <c r="N18" s="58" t="str">
        <f>IF(ISBLANK(H18)=TRUE,"",IF(VLOOKUP(C18,'veiklų pasėliai'!A:E,5,FALSE)=H18,"","NE"))</f>
        <v/>
      </c>
      <c r="O18" s="58" t="str">
        <f>IF(ISBLANK(I18)=TRUE,"",IF(VLOOKUP(C18,'veiklų pasėliai'!A:G,6,FALSE)=I18,"","NE"))</f>
        <v/>
      </c>
      <c r="P18" s="58" t="str">
        <f>IF(ISBLANK(J18)=TRUE,"",IF(VLOOKUP(C18,'veiklų pasėliai'!A:G,7,FALSE)=J18,"","NE"))</f>
        <v/>
      </c>
      <c r="Q18" s="14" t="e">
        <f>+VLOOKUP(C18,Sheet1!A:G,7,FALSE)</f>
        <v>#N/A</v>
      </c>
      <c r="R18" s="14" t="e">
        <f>+VLOOKUP(C18,Sheet1!Q:R,2,FALSE)</f>
        <v>#N/A</v>
      </c>
      <c r="S18" s="14" t="e">
        <f>+VLOOKUP(C18,Sheet1!T:U,2,FALSE)</f>
        <v>#N/A</v>
      </c>
      <c r="T18" s="14" t="e">
        <f>+VLOOKUP(C18,Sheet1!W:X,2,FALSE)</f>
        <v>#N/A</v>
      </c>
      <c r="U18" s="14"/>
      <c r="V18" s="32" t="s">
        <v>453</v>
      </c>
      <c r="W18" s="28"/>
      <c r="X18" s="36" t="s">
        <v>456</v>
      </c>
      <c r="Y18" s="36">
        <v>2</v>
      </c>
      <c r="Z18" s="36">
        <f>+Y18*W18</f>
        <v>0</v>
      </c>
      <c r="AA18" s="37">
        <f>+W18*Y18</f>
        <v>0</v>
      </c>
      <c r="AB18" s="14"/>
    </row>
    <row r="19" spans="2:30" ht="15.75" thickBot="1" x14ac:dyDescent="0.3">
      <c r="B19" s="33">
        <v>13</v>
      </c>
      <c r="C19" s="44"/>
      <c r="D19" s="38" t="str">
        <f>IFERROR(VLOOKUP(C19,Sheet1!A:B,2,FALSE),"")</f>
        <v/>
      </c>
      <c r="E19" s="29"/>
      <c r="F19" s="29"/>
      <c r="G19" s="29"/>
      <c r="H19" s="29"/>
      <c r="I19" s="29"/>
      <c r="J19" s="29"/>
      <c r="K19" s="39" t="str">
        <f t="shared" si="0"/>
        <v/>
      </c>
      <c r="L19" s="58" t="str">
        <f>IF(ISBLANK(F19)=TRUE,"",IF(VLOOKUP(C19,'veiklų pasėliai'!A:C,3,FALSE)=F19,"","NE"))</f>
        <v/>
      </c>
      <c r="M19" s="58" t="str">
        <f>IF(ISBLANK(G19)=TRUE,"",IF(VLOOKUP(C19,'veiklų pasėliai'!A:D,4,FALSE)=G19,"","NE"))</f>
        <v/>
      </c>
      <c r="N19" s="58" t="str">
        <f>IF(ISBLANK(H19)=TRUE,"",IF(VLOOKUP(C19,'veiklų pasėliai'!A:E,5,FALSE)=H19,"","NE"))</f>
        <v/>
      </c>
      <c r="O19" s="58" t="str">
        <f>IF(ISBLANK(I19)=TRUE,"",IF(VLOOKUP(C19,'veiklų pasėliai'!A:G,6,FALSE)=I19,"","NE"))</f>
        <v/>
      </c>
      <c r="P19" s="58" t="str">
        <f>IF(ISBLANK(J19)=TRUE,"",IF(VLOOKUP(C19,'veiklų pasėliai'!A:G,7,FALSE)=J19,"","NE"))</f>
        <v/>
      </c>
      <c r="Q19" s="14" t="e">
        <f>+VLOOKUP(C19,Sheet1!A:G,7,FALSE)</f>
        <v>#N/A</v>
      </c>
      <c r="R19" s="14" t="e">
        <f>+VLOOKUP(C19,Sheet1!Q:R,2,FALSE)</f>
        <v>#N/A</v>
      </c>
      <c r="S19" s="14" t="e">
        <f>+VLOOKUP(C19,Sheet1!T:U,2,FALSE)</f>
        <v>#N/A</v>
      </c>
      <c r="T19" s="14" t="e">
        <f>+VLOOKUP(C19,Sheet1!W:X,2,FALSE)</f>
        <v>#N/A</v>
      </c>
      <c r="U19" s="14"/>
      <c r="V19" s="33" t="s">
        <v>454</v>
      </c>
      <c r="W19" s="29"/>
      <c r="X19" s="38" t="s">
        <v>456</v>
      </c>
      <c r="Y19" s="38">
        <v>2</v>
      </c>
      <c r="Z19" s="38">
        <f>+Y19*W19</f>
        <v>0</v>
      </c>
      <c r="AA19" s="39">
        <f>+W19*Y19</f>
        <v>0</v>
      </c>
      <c r="AB19" s="14"/>
    </row>
    <row r="20" spans="2:30" hidden="1" x14ac:dyDescent="0.25">
      <c r="B20" s="32">
        <v>14</v>
      </c>
      <c r="C20" s="43" t="s">
        <v>396</v>
      </c>
      <c r="D20" s="36" t="str">
        <f>+VLOOKUP(C20,Sheet1!A:B,2,FALSE)</f>
        <v>Kasmet užmirkstančios nuolatinės vietos ariamojoje žemėje</v>
      </c>
      <c r="E20" s="28"/>
      <c r="F20" s="28"/>
      <c r="G20" s="28"/>
      <c r="H20" s="28"/>
      <c r="I20" s="28"/>
      <c r="J20" s="28"/>
      <c r="K20" s="35" t="str">
        <f>+IF(ISBLANK(F20)=TRUE,"",IF(AND(VLOOKUP(C20,'veiklų pasėliai'!A:C,3,FALSE)=F20,VLOOKUP(C20,'veiklų pasėliai'!A:D,4,FALSE)=G20,VLOOKUP(C20,'veiklų pasėliai'!A:E,5,FALSE)=H20,VLOOKUP(C20,'veiklų pasėliai'!A:G,6,FALSE)=I20,VLOOKUP(C20,'veiklų pasėliai'!A:G,6,FALSE)=J20),"","netinkamas pasėlis veiklai"))</f>
        <v/>
      </c>
      <c r="L20" s="58" t="str">
        <f>IF(ISBLANK(F20)=TRUE,"",IF(VLOOKUP(C20,'veiklų pasėliai'!A:C,3,FALSE)=F20,"","NE"))</f>
        <v/>
      </c>
      <c r="M20" s="58" t="str">
        <f>IF(ISBLANK(G20)=TRUE,"",IF(VLOOKUP(C20,'veiklų pasėliai'!A:D,4,FALSE)=G20,"","NE"))</f>
        <v/>
      </c>
      <c r="N20" s="58" t="str">
        <f>IF(ISBLANK(H20)=TRUE,"",IF(VLOOKUP(C20,'veiklų pasėliai'!A:E,5,FALSE)=H20,"","NE"))</f>
        <v/>
      </c>
      <c r="O20" s="58" t="str">
        <f>IF(ISBLANK(I20)=TRUE,"",IF(VLOOKUP(C20,'veiklų pasėliai'!A:G,6,FALSE)=I20,"","NE"))</f>
        <v/>
      </c>
      <c r="P20" s="58" t="str">
        <f>IF(ISBLANK(J20)=TRUE,"",IF(VLOOKUP(C20,'veiklų pasėliai'!A:G,7,FALSE)=J20,"","NE"))</f>
        <v/>
      </c>
      <c r="Q20" s="14" t="str">
        <f>+VLOOKUP(C20,Sheet1!A:G,7,FALSE)</f>
        <v>IX grupė</v>
      </c>
      <c r="R20" s="14" t="e">
        <f>+VLOOKUP(C20,Sheet1!Q:R,2,FALSE)</f>
        <v>#N/A</v>
      </c>
      <c r="S20" s="14" t="e">
        <f>+VLOOKUP(C20,Sheet1!T:U,2,FALSE)</f>
        <v>#N/A</v>
      </c>
      <c r="T20" s="14" t="e">
        <f>+VLOOKUP(C20,Sheet1!W:X,2,FALSE)</f>
        <v>#N/A</v>
      </c>
      <c r="U20" s="14"/>
      <c r="V20" s="22"/>
      <c r="W20" s="22"/>
      <c r="X20" s="22"/>
      <c r="Y20" s="22"/>
      <c r="Z20" s="22"/>
      <c r="AA20" s="22"/>
      <c r="AB20" s="14"/>
    </row>
    <row r="21" spans="2:30" ht="15.75" hidden="1" thickBot="1" x14ac:dyDescent="0.3">
      <c r="B21" s="33">
        <v>15</v>
      </c>
      <c r="C21" s="44" t="s">
        <v>398</v>
      </c>
      <c r="D21" s="38" t="str">
        <f>+VLOOKUP(C21,Sheet1!A:B,2,FALSE)</f>
        <v>Vandens telkiniai (kūdros, tvenkiniai, ežerėliai)</v>
      </c>
      <c r="E21" s="29"/>
      <c r="F21" s="29"/>
      <c r="G21" s="29"/>
      <c r="H21" s="29"/>
      <c r="I21" s="29"/>
      <c r="J21" s="29"/>
      <c r="K21" s="39" t="str">
        <f>+IF(ISBLANK(F21)=TRUE,"",IF(AND(VLOOKUP(C21,'veiklų pasėliai'!A:C,3,FALSE)=F21,VLOOKUP(C21,'veiklų pasėliai'!A:D,4,FALSE)=G21,VLOOKUP(C21,'veiklų pasėliai'!A:E,5,FALSE)=H21,VLOOKUP(C21,'veiklų pasėliai'!A:G,6,FALSE)=I21,VLOOKUP(C21,'veiklų pasėliai'!A:G,6,FALSE)=J21),"","netinkamas pasėlis veiklai"))</f>
        <v/>
      </c>
      <c r="L21" s="58" t="str">
        <f>IF(ISBLANK(F21)=TRUE,"",IF(VLOOKUP(C21,'veiklų pasėliai'!A:C,3,FALSE)=F21,"","NE"))</f>
        <v/>
      </c>
      <c r="M21" s="58" t="str">
        <f>IF(ISBLANK(G21)=TRUE,"",IF(VLOOKUP(C21,'veiklų pasėliai'!A:D,4,FALSE)=G21,"","NE"))</f>
        <v/>
      </c>
      <c r="N21" s="58" t="str">
        <f>IF(ISBLANK(H21)=TRUE,"",IF(VLOOKUP(C21,'veiklų pasėliai'!A:E,5,FALSE)=H21,"","NE"))</f>
        <v/>
      </c>
      <c r="O21" s="58" t="str">
        <f>IF(ISBLANK(I21)=TRUE,"",IF(VLOOKUP(C21,'veiklų pasėliai'!A:G,6,FALSE)=I21,"","NE"))</f>
        <v/>
      </c>
      <c r="P21" s="58" t="str">
        <f>IF(ISBLANK(J21)=TRUE,"",IF(VLOOKUP(C21,'veiklų pasėliai'!A:G,7,FALSE)=J21,"","NE"))</f>
        <v/>
      </c>
      <c r="Q21" s="14" t="str">
        <f>+VLOOKUP(C21,Sheet1!A:G,7,FALSE)</f>
        <v>IX grupė</v>
      </c>
      <c r="R21" s="14" t="e">
        <f>+VLOOKUP(C21,Sheet1!Q:R,2,FALSE)</f>
        <v>#N/A</v>
      </c>
      <c r="S21" s="14" t="e">
        <f>+VLOOKUP(C21,Sheet1!T:U,2,FALSE)</f>
        <v>#N/A</v>
      </c>
      <c r="T21" s="14" t="e">
        <f>+VLOOKUP(C21,Sheet1!W:X,2,FALSE)</f>
        <v>#N/A</v>
      </c>
      <c r="U21" s="14"/>
      <c r="V21" s="15"/>
      <c r="W21" s="15"/>
      <c r="X21" s="15"/>
      <c r="Y21" s="15"/>
      <c r="Z21" s="15"/>
      <c r="AA21" s="15"/>
      <c r="AB21" s="14"/>
    </row>
    <row r="22" spans="2:30" ht="6.6" customHeight="1" thickBot="1" x14ac:dyDescent="0.3">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2:30" ht="15.75" hidden="1" thickBot="1" x14ac:dyDescent="0.3">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row>
    <row r="24" spans="2:30" ht="15.75" thickBot="1" x14ac:dyDescent="0.3">
      <c r="B24" s="78" t="s">
        <v>437</v>
      </c>
      <c r="C24" s="81" t="s">
        <v>45</v>
      </c>
      <c r="D24" s="82"/>
      <c r="E24" s="48">
        <f>SUMIFS(E7:E22,Q7:Q22,"V grupė")</f>
        <v>0</v>
      </c>
      <c r="F24" s="14"/>
      <c r="G24" s="20" t="s">
        <v>462</v>
      </c>
      <c r="H24" s="20"/>
      <c r="I24" s="14"/>
      <c r="J24" s="16"/>
      <c r="K24" s="16"/>
      <c r="L24" s="20"/>
      <c r="M24" s="20"/>
      <c r="N24" s="20"/>
      <c r="O24" s="20"/>
      <c r="P24" s="20"/>
      <c r="Q24" s="14"/>
      <c r="R24" s="14"/>
      <c r="S24" s="14"/>
      <c r="T24" s="14"/>
      <c r="U24" s="14"/>
      <c r="V24" s="14"/>
      <c r="W24" s="14"/>
      <c r="X24" s="77" t="s">
        <v>437</v>
      </c>
      <c r="Y24" s="87"/>
      <c r="Z24" s="16" t="s">
        <v>437</v>
      </c>
      <c r="AA24" s="21">
        <f>SUM(AA7:AA23)</f>
        <v>0</v>
      </c>
      <c r="AB24" s="14"/>
    </row>
    <row r="25" spans="2:30" ht="15.75" thickBot="1" x14ac:dyDescent="0.3">
      <c r="B25" s="79"/>
      <c r="C25" s="83" t="s">
        <v>410</v>
      </c>
      <c r="D25" s="84"/>
      <c r="E25" s="49">
        <f>SUMIFS(E7:E22,Q7:Q22,"VI grupė")</f>
        <v>0</v>
      </c>
      <c r="F25" s="14"/>
      <c r="G25" s="16" t="s">
        <v>493</v>
      </c>
      <c r="J25" s="16"/>
      <c r="K25" s="16" t="s">
        <v>443</v>
      </c>
      <c r="L25" s="16"/>
      <c r="M25" s="16"/>
      <c r="N25" s="16"/>
      <c r="O25" s="16"/>
      <c r="P25" s="16"/>
      <c r="Q25" s="14"/>
      <c r="R25" s="14"/>
      <c r="S25" s="14"/>
      <c r="T25" s="14"/>
      <c r="W25" s="77" t="s">
        <v>465</v>
      </c>
      <c r="X25" s="77"/>
      <c r="Y25" s="77"/>
      <c r="Z25" s="16"/>
      <c r="AA25" s="21">
        <f>+IF(E26&lt;10,IF(AA24&lt;0.1,0,AA24),IF(AA24&lt;0.5,0,AA24))</f>
        <v>0</v>
      </c>
      <c r="AB25" s="14"/>
      <c r="AC25" s="62" t="s">
        <v>363</v>
      </c>
      <c r="AD25" s="62">
        <f>+IF(E25&lt;10,SUMIFS(E6:E21,C6:C21,"MAJ",E6:E21,"&gt;=0,1"),IF(SUMIFS(E6:E21,C6:C21,"MAJ",E6:E21,"&gt;=0,1")&lt;0.5,0,SUMIFS(E6:E21,C6:C21,"MAJ",E6:E21,"&gt;=0,1")))</f>
        <v>0</v>
      </c>
    </row>
    <row r="26" spans="2:30" ht="14.45" customHeight="1" x14ac:dyDescent="0.25">
      <c r="B26" s="79"/>
      <c r="C26" s="83" t="s">
        <v>411</v>
      </c>
      <c r="D26" s="84"/>
      <c r="E26" s="17">
        <f>SUMIFS(E7:E22,Q7:Q22,"I grupė")+SUMIFS(E7:E22,Q7:Q22,"II grupė")+SUMIFS(E7:E22,Q7:Q22,"III grupė")+SUMIFS(E7:E22,Q7:Q22,"IV grupė")</f>
        <v>0</v>
      </c>
      <c r="F26" s="16"/>
      <c r="G26" s="14" t="s">
        <v>492</v>
      </c>
      <c r="H26" s="16"/>
      <c r="I26" s="16"/>
      <c r="J26" s="16"/>
      <c r="K26" s="63" t="str">
        <f>_xlfn.IFNA(+IF(AND(VLOOKUP(AC26,$C$7:$E$19,3,FALSE)&gt;0,AD26=0),IF(E26&lt;10,"nedeklaruojamas minimalus 0,1 ha DGJ plotas","nedeklaruojamas minimalus bendras 0,5 ha DGJ plotas")," "),"")</f>
        <v/>
      </c>
      <c r="L26" s="16"/>
      <c r="M26" s="16"/>
      <c r="N26" s="16"/>
      <c r="O26" s="16"/>
      <c r="P26" s="16"/>
      <c r="Q26" s="14"/>
      <c r="R26" s="14"/>
      <c r="S26" s="14"/>
      <c r="T26" s="14"/>
      <c r="U26" s="14"/>
      <c r="V26" s="14"/>
      <c r="W26" s="14"/>
      <c r="X26" s="14"/>
      <c r="Y26" s="88" t="str">
        <f>+IF(AA24&gt;0,IF(AA25=0,IF(E26&lt;10,"deklaravus iki 10 ha ariamosios žemės privalu deklaruoti 0,1 ha kraštovaizdžio elementų","deklaravus daugiau nei 10 ha ariamosios žemės privalu deklaruoti 0,5 ha kraštovaizdžio elementų"),""),"")</f>
        <v/>
      </c>
      <c r="Z26" s="88"/>
      <c r="AA26" s="88"/>
      <c r="AB26" s="14"/>
      <c r="AC26" s="62" t="s">
        <v>365</v>
      </c>
      <c r="AD26" s="62">
        <f>+IF(E26&lt;10,SUMIFS(E7:E22,C7:C22,"DGJ",E7:E22,"&gt;=0,1"),IF(SUMIFS(E7:E22,C7:C22,"DGJ",E7:E22,"&gt;=0,1")&lt;0.5,0,SUMIFS(E7:E22,C7:C22,"DGJ",E7:E22,"&gt;=0,1")))</f>
        <v>0</v>
      </c>
    </row>
    <row r="27" spans="2:30" ht="15.75" thickBot="1" x14ac:dyDescent="0.3">
      <c r="B27" s="79"/>
      <c r="C27" s="25" t="s">
        <v>442</v>
      </c>
      <c r="D27" s="26"/>
      <c r="E27" s="49">
        <f>+SUMIFS(E7:E22,Q7:Q22,"IX grupė")</f>
        <v>0</v>
      </c>
      <c r="F27" s="14"/>
      <c r="G27" s="16" t="s">
        <v>491</v>
      </c>
      <c r="H27" s="14"/>
      <c r="I27" s="14"/>
      <c r="J27" s="16"/>
      <c r="K27" s="63" t="str">
        <f>_xlfn.IFNA(+IF(AND(VLOOKUP(AC27,$C$7:$E$19,3,FALSE)&gt;0,AD27=0),"nedeklaruojamas minimalus bendras 0,5ha DKP plotas"," "),"")</f>
        <v/>
      </c>
      <c r="L27" s="16"/>
      <c r="M27" s="16"/>
      <c r="N27" s="16"/>
      <c r="O27" s="16"/>
      <c r="P27" s="16"/>
      <c r="Q27" s="14"/>
      <c r="R27" s="14"/>
      <c r="S27" s="14"/>
      <c r="T27" s="14"/>
      <c r="U27" s="14"/>
      <c r="V27" s="14"/>
      <c r="W27" s="14"/>
      <c r="X27" s="14"/>
      <c r="Y27" s="88"/>
      <c r="Z27" s="88"/>
      <c r="AA27" s="88"/>
      <c r="AB27" s="14"/>
      <c r="AC27" s="64" t="s">
        <v>378</v>
      </c>
      <c r="AD27" s="64">
        <f>+IF(SUMIFS(E7:E22,C7:C22,"DKP",E7:E22,"&gt;=0,1")&gt;=0.5,SUMIFS(E7:E22,C7:C22,"DKP",E7:E22,"&gt;=0,1"),0)</f>
        <v>0</v>
      </c>
    </row>
    <row r="28" spans="2:30" ht="15.75" thickBot="1" x14ac:dyDescent="0.3">
      <c r="B28" s="80"/>
      <c r="C28" s="85" t="s">
        <v>417</v>
      </c>
      <c r="D28" s="86"/>
      <c r="E28" s="21">
        <f>+E24+E25+E26+E27</f>
        <v>0</v>
      </c>
      <c r="F28" s="16"/>
      <c r="G28" s="61" t="s">
        <v>490</v>
      </c>
      <c r="H28" s="16"/>
      <c r="I28" s="16"/>
      <c r="J28" s="16"/>
      <c r="K28" s="63" t="str">
        <f>_xlfn.IFNA(+IF(AND(VLOOKUP(AC28,$C$7:$E$19,3,FALSE)&gt;0,AD28=0),"nedeklaruojamas minimalus bendras 0,5 ha EKP plotas"," "),"")</f>
        <v/>
      </c>
      <c r="L28" s="16"/>
      <c r="M28" s="16"/>
      <c r="N28" s="16"/>
      <c r="O28" s="16"/>
      <c r="P28" s="16"/>
      <c r="Q28" s="14"/>
      <c r="R28" s="14"/>
      <c r="S28" s="14"/>
      <c r="T28" s="14"/>
      <c r="U28" s="14"/>
      <c r="V28" s="14"/>
      <c r="W28" s="14"/>
      <c r="X28" s="14"/>
      <c r="Y28" s="88"/>
      <c r="Z28" s="88"/>
      <c r="AA28" s="88"/>
      <c r="AB28" s="14"/>
      <c r="AC28" s="64" t="s">
        <v>380</v>
      </c>
      <c r="AD28" s="64">
        <f>+IF(SUMIFS(E7:E22,C7:C22,"EKP",E7:E22,"&gt;=0,1")&gt;=0.5,SUMIFS(E7:E22,C7:C22,"EKP",E7:E22,"&gt;=0,1"),0)</f>
        <v>0</v>
      </c>
    </row>
    <row r="29" spans="2:30" ht="7.15" customHeight="1" thickBot="1" x14ac:dyDescent="0.3">
      <c r="B29" s="14"/>
      <c r="C29" s="14"/>
      <c r="D29" s="14"/>
      <c r="E29" s="18"/>
      <c r="F29" s="18"/>
      <c r="G29" s="16"/>
      <c r="H29" s="18"/>
      <c r="I29" s="18"/>
      <c r="J29" s="18"/>
      <c r="K29" s="16"/>
      <c r="L29" s="20"/>
      <c r="M29" s="20"/>
      <c r="N29" s="20"/>
      <c r="O29" s="20"/>
      <c r="P29" s="20"/>
      <c r="Q29" s="14"/>
      <c r="R29" s="14"/>
      <c r="S29" s="14"/>
      <c r="T29" s="14"/>
      <c r="U29" s="14"/>
      <c r="V29" s="14"/>
      <c r="W29" s="14"/>
      <c r="X29" s="14"/>
      <c r="Y29" s="88"/>
      <c r="Z29" s="88"/>
      <c r="AA29" s="88"/>
      <c r="AB29" s="14"/>
    </row>
    <row r="30" spans="2:30" ht="15" hidden="1" customHeight="1" x14ac:dyDescent="0.25">
      <c r="B30" s="14"/>
      <c r="C30" s="14"/>
      <c r="D30" s="14"/>
      <c r="E30" s="18"/>
      <c r="F30" s="18"/>
      <c r="G30" s="18"/>
      <c r="H30" s="18"/>
      <c r="I30" s="18"/>
      <c r="J30" s="18"/>
      <c r="K30" s="16"/>
      <c r="L30" s="16"/>
      <c r="M30" s="16"/>
      <c r="N30" s="16"/>
      <c r="O30" s="16"/>
      <c r="P30" s="16"/>
      <c r="Q30" s="14"/>
      <c r="R30" s="14"/>
      <c r="S30" s="14"/>
      <c r="T30" s="14"/>
      <c r="U30" s="14"/>
      <c r="V30" s="14"/>
      <c r="W30" s="14"/>
      <c r="X30" s="14"/>
      <c r="Y30" s="14"/>
      <c r="Z30" s="14"/>
      <c r="AA30" s="14"/>
      <c r="AB30" s="14"/>
    </row>
    <row r="31" spans="2:30" ht="15" hidden="1" customHeight="1" x14ac:dyDescent="0.25">
      <c r="B31" s="14"/>
      <c r="C31" s="16" t="s">
        <v>415</v>
      </c>
      <c r="D31" s="14"/>
      <c r="E31" s="18" t="str">
        <f>+IF(E26&lt;10,"T","N")</f>
        <v>T</v>
      </c>
      <c r="F31" s="18"/>
      <c r="G31" s="18"/>
      <c r="H31" s="18"/>
      <c r="I31" s="18"/>
      <c r="J31" s="18"/>
      <c r="K31" s="18"/>
      <c r="L31" s="18"/>
      <c r="M31" s="18"/>
      <c r="N31" s="18"/>
      <c r="O31" s="18"/>
      <c r="P31" s="18"/>
      <c r="Q31" s="14"/>
      <c r="R31" s="14"/>
      <c r="S31" s="14"/>
      <c r="T31" s="14"/>
      <c r="U31" s="14"/>
      <c r="V31" s="14"/>
      <c r="W31" s="14"/>
      <c r="X31" s="14"/>
      <c r="Y31" s="14"/>
      <c r="Z31" s="14"/>
      <c r="AA31" s="14"/>
      <c r="AB31" s="14"/>
    </row>
    <row r="32" spans="2:30" ht="15" hidden="1" customHeight="1" x14ac:dyDescent="0.25">
      <c r="B32" s="14"/>
      <c r="C32" s="16" t="s">
        <v>413</v>
      </c>
      <c r="D32" s="14"/>
      <c r="E32" s="18" t="e">
        <f>+IF(SUMIFS(E7:E22,R7:R22,"II išimtis")/E26&gt;0.75,"T","N")</f>
        <v>#DIV/0!</v>
      </c>
      <c r="F32" s="18"/>
      <c r="G32" s="18"/>
      <c r="H32" s="18"/>
      <c r="I32" s="18"/>
      <c r="J32" s="18"/>
      <c r="K32" s="18"/>
      <c r="L32" s="18"/>
      <c r="M32" s="18"/>
      <c r="N32" s="18"/>
      <c r="O32" s="18"/>
      <c r="P32" s="18"/>
      <c r="Q32" s="14"/>
      <c r="R32" s="14"/>
      <c r="S32" s="14"/>
      <c r="T32" s="14"/>
      <c r="U32" s="14"/>
      <c r="V32" s="14"/>
      <c r="W32" s="14"/>
      <c r="X32" s="14"/>
      <c r="Y32" s="14"/>
      <c r="Z32" s="14"/>
      <c r="AA32" s="14"/>
      <c r="AB32" s="14"/>
    </row>
    <row r="33" spans="2:28" ht="15" hidden="1" customHeight="1" x14ac:dyDescent="0.25">
      <c r="B33" s="14"/>
      <c r="C33" s="16" t="s">
        <v>414</v>
      </c>
      <c r="D33" s="14"/>
      <c r="E33" s="18" t="e">
        <f>+IF(SUMIFS(E7:E22,S7:S22,"III išimtis")/E28&gt;0.75,"T","N")</f>
        <v>#DIV/0!</v>
      </c>
      <c r="F33" s="18"/>
      <c r="G33" s="18"/>
      <c r="H33" s="18"/>
      <c r="I33" s="18"/>
      <c r="J33" s="18"/>
      <c r="K33" s="18"/>
      <c r="L33" s="18"/>
      <c r="M33" s="18"/>
      <c r="N33" s="18"/>
      <c r="O33" s="18"/>
      <c r="P33" s="18"/>
      <c r="Q33" s="14"/>
      <c r="R33" s="14"/>
      <c r="S33" s="14"/>
      <c r="T33" s="14"/>
      <c r="U33" s="14"/>
      <c r="V33" s="14"/>
      <c r="W33" s="14"/>
      <c r="X33" s="14"/>
      <c r="Y33" s="14"/>
      <c r="Z33" s="14"/>
      <c r="AA33" s="14"/>
      <c r="AB33" s="14"/>
    </row>
    <row r="34" spans="2:28" ht="15" hidden="1" customHeight="1" x14ac:dyDescent="0.25">
      <c r="B34" s="14"/>
      <c r="C34" s="16" t="s">
        <v>418</v>
      </c>
      <c r="D34" s="14"/>
      <c r="E34" s="18" t="str">
        <f>+IF(E31="T","T",IF(E32="T","T",IF(E33="T","T","N")))</f>
        <v>T</v>
      </c>
      <c r="F34" s="18"/>
      <c r="G34" s="16" t="s">
        <v>443</v>
      </c>
      <c r="H34" s="18"/>
      <c r="I34" s="18"/>
      <c r="J34" s="18"/>
      <c r="K34" s="18"/>
      <c r="L34" s="18"/>
      <c r="M34" s="18"/>
      <c r="N34" s="18"/>
      <c r="O34" s="18"/>
      <c r="P34" s="18"/>
      <c r="Q34" s="14"/>
      <c r="R34" s="14"/>
      <c r="S34" s="14"/>
      <c r="T34" s="14"/>
      <c r="U34" s="14"/>
      <c r="V34" s="14"/>
      <c r="W34" s="14"/>
      <c r="X34" s="14"/>
      <c r="Y34" s="14"/>
      <c r="Z34" s="14"/>
      <c r="AA34" s="14"/>
      <c r="AB34" s="14"/>
    </row>
    <row r="35" spans="2:28" ht="9.6" hidden="1" customHeight="1" thickBot="1" x14ac:dyDescent="0.3">
      <c r="B35" s="14"/>
      <c r="C35" s="14"/>
      <c r="D35" s="14"/>
      <c r="E35" s="14"/>
      <c r="F35" s="14"/>
      <c r="G35" s="16"/>
      <c r="H35" s="14"/>
      <c r="I35" s="14"/>
      <c r="J35" s="14"/>
      <c r="K35" s="14"/>
      <c r="L35" s="14"/>
      <c r="M35" s="14"/>
      <c r="N35" s="14"/>
      <c r="O35" s="14"/>
      <c r="P35" s="14"/>
      <c r="Q35" s="14"/>
      <c r="R35" s="14"/>
      <c r="S35" s="14"/>
      <c r="T35" s="14"/>
      <c r="U35" s="14"/>
      <c r="V35" s="14"/>
      <c r="W35" s="14"/>
      <c r="X35" s="14"/>
      <c r="Y35" s="14"/>
      <c r="Z35" s="14"/>
      <c r="AA35" s="14"/>
      <c r="AB35" s="14"/>
    </row>
    <row r="36" spans="2:28" x14ac:dyDescent="0.25">
      <c r="B36" s="67" t="s">
        <v>438</v>
      </c>
      <c r="C36" s="68"/>
      <c r="D36" s="69"/>
      <c r="E36" s="23">
        <f xml:space="preserve"> ROUNDDOWN(E26*0.05,2)</f>
        <v>0</v>
      </c>
      <c r="F36" s="16"/>
      <c r="G36" s="16"/>
      <c r="H36" s="16"/>
      <c r="I36" s="16"/>
      <c r="J36" s="14"/>
      <c r="K36" s="16"/>
      <c r="L36" s="16"/>
      <c r="M36" s="16"/>
      <c r="N36" s="16"/>
      <c r="O36" s="16"/>
      <c r="P36" s="16"/>
      <c r="Q36" s="14"/>
      <c r="R36" s="14"/>
      <c r="S36" s="14"/>
      <c r="T36" s="14"/>
      <c r="U36" s="14"/>
      <c r="V36" s="14"/>
      <c r="W36" s="14"/>
      <c r="X36" s="14"/>
      <c r="Y36" s="14"/>
      <c r="Z36" s="14"/>
      <c r="AA36" s="14"/>
      <c r="AB36" s="14"/>
    </row>
    <row r="37" spans="2:28" ht="15.75" thickBot="1" x14ac:dyDescent="0.3">
      <c r="B37" s="92" t="s">
        <v>439</v>
      </c>
      <c r="C37" s="93"/>
      <c r="D37" s="94"/>
      <c r="E37" s="24">
        <f>AA25+IF(E26&lt;10,SUMIFS(E7:E22,C7:C22,"MAJ",E7:E22,"&gt;=0,1"),IF(SUMIFS(E7:E22,C7:C22,"MAJ",E7:E22,"&gt;=0,1")&lt;0.5,0,SUMIFS(E7:E22,C7:C22,"MAJ",E7:E22,"&gt;=0,1")))+IF(E26&lt;10,SUMIFS(E7:E22,C7:C22,"DGJ",E7:E22,"&gt;=0,1"),IF(SUMIFS(E7:E22,C7:C22,"DGJ",E7:E22,"&gt;=0,1")&lt;0.5,0,SUMIFS(E7:E22,C7:C22,"DGJ",E7:E22,"&gt;=0,1")))+IF(SUMIFS(E7:E22,C7:C22,"EKP",E7:E22,"&gt;=0,1")&gt;=0.5,SUMIFS(E7:E22,C7:C22,"EKP",E7:E22,"&gt;=0,1"),0)+IF(SUMIFS(E7:E22,C7:C22,"DKP",E7:E22,"&gt;=0,1")&gt;=0.5,SUMIFS(E7:E22,C7:C22,"DKP",E7:E22,"&gt;=0,1"),0)+SUMIFS(E7:E22,C7:C22,"PDŽ",J7:J22,"Taip")</f>
        <v>0</v>
      </c>
      <c r="F37" s="16"/>
      <c r="G37" s="16"/>
      <c r="H37" s="16"/>
      <c r="I37" s="16"/>
      <c r="J37" s="14"/>
      <c r="K37" s="16"/>
      <c r="L37" s="16"/>
      <c r="M37" s="16"/>
      <c r="N37" s="16"/>
      <c r="O37" s="16"/>
      <c r="P37" s="16"/>
      <c r="Q37" s="14"/>
      <c r="R37" s="14"/>
      <c r="S37" s="14"/>
      <c r="T37" s="14"/>
      <c r="U37" s="14"/>
      <c r="V37" s="14"/>
      <c r="W37" s="14"/>
      <c r="X37" s="14"/>
      <c r="Y37" s="14"/>
      <c r="Z37" s="14"/>
      <c r="AA37" s="14"/>
      <c r="AB37" s="14"/>
    </row>
    <row r="38" spans="2:28" hidden="1" x14ac:dyDescent="0.25">
      <c r="B38" s="14"/>
      <c r="C38" s="16"/>
      <c r="D38" s="14"/>
      <c r="E38" s="14">
        <f>+IF(E26&lt;10,SUMIFS(E7:E22,C7:C22,"MAJ",E7:E22,"&gt;=0,1"),IF(SUMIFS(E7:E22,C7:C22,"MAJ",E7:E22,"&gt;=0,1")&lt;0.5,0,SUMIFS(E7:E22,C7:C22,"MAJ",E7:E22,"&gt;=0,1")))+IF(E26&lt;10,SUMIFS(E7:E22,C7:C22,"DGJ",E7:E22,"&gt;=0,1"),IF(SUMIFS(E7:E22,C7:C22,"DGJ",E7:E22,"&gt;=0,1")&lt;0.5,0,SUMIFS(E7:E22,C7:C22,"DGJ",E7:E22,"&gt;=0,1")))+AA25</f>
        <v>0</v>
      </c>
      <c r="F38" s="14"/>
      <c r="G38" s="14"/>
      <c r="H38" s="14"/>
      <c r="I38" s="14"/>
      <c r="J38" s="14"/>
      <c r="K38" s="14"/>
      <c r="L38" s="14"/>
      <c r="M38" s="14"/>
      <c r="N38" s="14"/>
      <c r="O38" s="14"/>
      <c r="P38" s="14"/>
      <c r="Q38" s="14"/>
      <c r="R38" s="14"/>
      <c r="S38" s="14"/>
      <c r="T38" s="14"/>
      <c r="U38" s="14"/>
      <c r="V38" s="14"/>
      <c r="W38" s="14"/>
      <c r="X38" s="14"/>
      <c r="Y38" s="14"/>
      <c r="Z38" s="14"/>
      <c r="AA38" s="14"/>
      <c r="AB38" s="14"/>
    </row>
    <row r="39" spans="2:28" hidden="1" x14ac:dyDescent="0.25">
      <c r="B39" s="14"/>
      <c r="C39" s="16"/>
      <c r="D39" s="14"/>
      <c r="E39" s="14"/>
      <c r="F39" s="14"/>
      <c r="G39" s="14"/>
      <c r="H39" s="14"/>
      <c r="I39" s="14"/>
      <c r="J39" s="14"/>
      <c r="K39" s="14"/>
      <c r="L39" s="14"/>
      <c r="M39" s="14"/>
      <c r="N39" s="14"/>
      <c r="O39" s="14"/>
      <c r="P39" s="14"/>
      <c r="Q39" s="14"/>
      <c r="R39" s="14" t="s">
        <v>477</v>
      </c>
      <c r="S39" s="14" t="s">
        <v>480</v>
      </c>
      <c r="T39" s="14" t="s">
        <v>481</v>
      </c>
      <c r="U39" s="14"/>
      <c r="V39" s="14"/>
      <c r="W39" s="14"/>
      <c r="X39" s="14"/>
      <c r="Y39" s="14"/>
      <c r="Z39" s="14"/>
      <c r="AA39" s="14"/>
      <c r="AB39" s="14"/>
    </row>
    <row r="40" spans="2:28" hidden="1" x14ac:dyDescent="0.25">
      <c r="B40" s="14"/>
      <c r="C40" s="16" t="s">
        <v>419</v>
      </c>
      <c r="D40" s="14"/>
      <c r="E40" s="14"/>
      <c r="F40" s="14"/>
      <c r="G40" s="14"/>
      <c r="H40" s="14"/>
      <c r="I40" s="14"/>
      <c r="J40" s="14"/>
      <c r="K40" s="18" t="str">
        <f>IF(Q40&lt;1,"N",IF(R40&gt;=4,IF(T40&gt;=0.1,"T","N"),"N"))</f>
        <v>N</v>
      </c>
      <c r="L40" s="18"/>
      <c r="M40" s="18"/>
      <c r="N40" s="18"/>
      <c r="O40" s="18"/>
      <c r="P40" s="18"/>
      <c r="Q40" s="14">
        <f>+SUMIFS(E7:E21,K7:K21,"",F7:F21,"Taip",E7:E21,"&gt;=0,1")</f>
        <v>0</v>
      </c>
      <c r="R40" s="50">
        <f>+COUNTIFS(E7:E19,"&gt;=0,1",F7:F19,"Taip",L7:L19,"")</f>
        <v>0</v>
      </c>
      <c r="S40" s="14">
        <f>+SUMIFS(E7:E21,L7:L21,"",F7:F21,"Taip",E7:E21,"&gt;=0,1",T7:T21,"AZ")</f>
        <v>0</v>
      </c>
      <c r="T40" s="50" t="e">
        <f>+S40/Q40</f>
        <v>#DIV/0!</v>
      </c>
      <c r="U40" s="14"/>
      <c r="V40" s="14"/>
      <c r="W40" s="14"/>
      <c r="X40" s="14"/>
      <c r="Y40" s="14"/>
      <c r="Z40" s="14"/>
      <c r="AA40" s="14"/>
      <c r="AB40" s="14"/>
    </row>
    <row r="41" spans="2:28" hidden="1" x14ac:dyDescent="0.25">
      <c r="B41" s="14"/>
      <c r="C41" s="16" t="s">
        <v>420</v>
      </c>
      <c r="D41" s="14"/>
      <c r="E41" s="18"/>
      <c r="F41" s="18"/>
      <c r="G41" s="18"/>
      <c r="H41" s="18"/>
      <c r="I41" s="18"/>
      <c r="J41" s="14"/>
      <c r="K41" s="18" t="str">
        <f t="shared" ref="K41:K43" si="4">+IF(Q41&lt;1,"N","T")</f>
        <v>N</v>
      </c>
      <c r="L41" s="18"/>
      <c r="M41" s="18"/>
      <c r="N41" s="18"/>
      <c r="O41" s="18"/>
      <c r="P41" s="18"/>
      <c r="Q41" s="14">
        <f>+SUMIFS(E7:E21,N7:N21,"",H7:H21,"Taip",E7:E21,"&gt;=0,1")</f>
        <v>0</v>
      </c>
      <c r="R41" s="14"/>
      <c r="S41" s="14"/>
      <c r="T41" s="14"/>
      <c r="U41" s="14"/>
      <c r="V41" s="14"/>
      <c r="W41" s="14"/>
      <c r="X41" s="14"/>
      <c r="Y41" s="14"/>
      <c r="Z41" s="14"/>
      <c r="AA41" s="14"/>
      <c r="AB41" s="14"/>
    </row>
    <row r="42" spans="2:28" hidden="1" x14ac:dyDescent="0.25">
      <c r="B42" s="14"/>
      <c r="C42" s="16" t="s">
        <v>421</v>
      </c>
      <c r="D42" s="14"/>
      <c r="E42" s="18"/>
      <c r="F42" s="18"/>
      <c r="G42" s="18"/>
      <c r="H42" s="18"/>
      <c r="I42" s="18"/>
      <c r="J42" s="14"/>
      <c r="K42" s="18" t="str">
        <f>+IF(Q42&lt;0.5,"N","T")</f>
        <v>N</v>
      </c>
      <c r="L42" s="18"/>
      <c r="M42" s="18"/>
      <c r="N42" s="18"/>
      <c r="O42" s="18"/>
      <c r="P42" s="18"/>
      <c r="Q42" s="14">
        <f>+SUMIFS(E7:E21,M7:M21,"",G7:G21,"Taip",E7:E21,"&gt;=0,1")</f>
        <v>0</v>
      </c>
      <c r="R42" s="14"/>
      <c r="S42" s="14"/>
      <c r="T42" s="14"/>
      <c r="U42" s="14"/>
      <c r="V42" s="14"/>
      <c r="W42" s="14"/>
      <c r="X42" s="14"/>
      <c r="Y42" s="14"/>
      <c r="Z42" s="14"/>
      <c r="AA42" s="14"/>
      <c r="AB42" s="14"/>
    </row>
    <row r="43" spans="2:28" hidden="1" x14ac:dyDescent="0.25">
      <c r="B43" s="14"/>
      <c r="C43" s="16" t="s">
        <v>422</v>
      </c>
      <c r="D43" s="14"/>
      <c r="E43" s="18"/>
      <c r="F43" s="18"/>
      <c r="G43" s="18"/>
      <c r="H43" s="18"/>
      <c r="I43" s="18"/>
      <c r="J43" s="14"/>
      <c r="K43" s="18" t="str">
        <f t="shared" si="4"/>
        <v>N</v>
      </c>
      <c r="L43" s="18"/>
      <c r="M43" s="18"/>
      <c r="N43" s="18"/>
      <c r="O43" s="18"/>
      <c r="P43" s="18"/>
      <c r="Q43" s="14">
        <f>+SUMIFS(E7:E21,O7:O21,"",I7:I21,"Taip",E7:E21,"&gt;=0,1")</f>
        <v>0</v>
      </c>
      <c r="R43" s="14"/>
      <c r="S43" s="14"/>
      <c r="T43" s="14"/>
      <c r="U43" s="14"/>
      <c r="V43" s="14"/>
      <c r="W43" s="14"/>
      <c r="X43" s="14"/>
      <c r="Y43" s="14"/>
      <c r="Z43" s="14"/>
      <c r="AA43" s="14"/>
      <c r="AB43" s="14"/>
    </row>
    <row r="44" spans="2:28" hidden="1" x14ac:dyDescent="0.25">
      <c r="B44" s="14"/>
      <c r="C44" s="14"/>
      <c r="D44" s="14"/>
      <c r="E44" s="14"/>
      <c r="F44" s="14"/>
      <c r="G44" s="14"/>
      <c r="H44" s="14"/>
      <c r="I44" s="14"/>
      <c r="J44" s="14"/>
      <c r="K44" s="14">
        <f>+COUNTIF(K40:K43,"N")</f>
        <v>4</v>
      </c>
      <c r="L44" s="14"/>
      <c r="M44" s="14"/>
      <c r="N44" s="14"/>
      <c r="O44" s="14"/>
      <c r="P44" s="14"/>
      <c r="Q44" s="14"/>
      <c r="R44" s="14"/>
      <c r="S44" s="14"/>
      <c r="T44" s="14"/>
      <c r="U44" s="14"/>
      <c r="V44" s="14"/>
      <c r="W44" s="14"/>
      <c r="X44" s="14"/>
      <c r="Y44" s="14"/>
      <c r="Z44" s="14"/>
      <c r="AA44" s="14"/>
      <c r="AB44" s="14"/>
    </row>
    <row r="45" spans="2:28" ht="5.45" customHeight="1" thickBot="1" x14ac:dyDescent="0.3">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row>
    <row r="46" spans="2:28" ht="16.149999999999999" customHeight="1" x14ac:dyDescent="0.25">
      <c r="B46" s="71" t="s">
        <v>464</v>
      </c>
      <c r="C46" s="72"/>
      <c r="D46" s="73"/>
      <c r="E46" s="97" t="str">
        <f>IF(IF(E34="T","NT",IF(E36&gt;E37,"negamybinėms veikloms neskiriama 5 proc.",IF(K44=4,"netaikoma - nedeklaruojama gamybinių veiklų",IF(K44&gt;2,"atitinkama, jei su tuo pačiu lauku dalyvaujama keliose gamybinėse veiklose, kitu atveju privaloma pasirinkti dar vieną gamybinę veiklą","atitinkama veiksmingumo metodiką"))))="NT",IF(E31="T","metodika netaikoma dėl išimties - deklaruojama iki 10 ha ariamiosios žemės",IF(E32="T","metodika netaikoma dėl išimties - ankštiniai pasėliai, pūdymas, pievos iki 5 m. sudaro daugiau nei 75 proc. ariamos žemės",IF(E33="T","metodika netaikoma dėl išimties - pievos sudaro daugiau nei 75 proc. ploto",))),IF(E34="T","NT",IF(E36&gt;E37,"negamybinėms veikloms neskiriama 5 proc.",IF(K44=4,IF(E38=0,"netaikoma - nedeklaruojama veiklų ariamojoje žemėje","atitinkama - deklaruojamos tik negamybinės veiklos"),IF(K44&gt;2,"neatitinkama - privaloma pasirinkti dar vieną gamybinę veiklą","atitinkama veiksmingumo metodiką")))))</f>
        <v>metodika netaikoma dėl išimties - deklaruojama iki 10 ha ariamiosios žemės</v>
      </c>
      <c r="F46" s="98"/>
      <c r="G46" s="98"/>
      <c r="H46" s="98"/>
      <c r="I46" s="98"/>
      <c r="J46" s="98"/>
      <c r="K46" s="98"/>
      <c r="L46" s="98"/>
      <c r="M46" s="98"/>
      <c r="N46" s="98"/>
      <c r="O46" s="98"/>
      <c r="P46" s="98"/>
      <c r="Q46" s="98"/>
      <c r="R46" s="98"/>
      <c r="S46" s="98"/>
      <c r="T46" s="98"/>
      <c r="U46" s="98"/>
      <c r="V46" s="99"/>
      <c r="W46" s="14"/>
      <c r="X46" s="14"/>
      <c r="Y46" s="14"/>
      <c r="Z46" s="14"/>
      <c r="AA46" s="14"/>
      <c r="AB46" s="14"/>
    </row>
    <row r="47" spans="2:28" ht="15.75" thickBot="1" x14ac:dyDescent="0.3">
      <c r="B47" s="74"/>
      <c r="C47" s="75"/>
      <c r="D47" s="76"/>
      <c r="E47" s="100"/>
      <c r="F47" s="101"/>
      <c r="G47" s="101"/>
      <c r="H47" s="101"/>
      <c r="I47" s="101"/>
      <c r="J47" s="101"/>
      <c r="K47" s="101"/>
      <c r="L47" s="101"/>
      <c r="M47" s="101"/>
      <c r="N47" s="101"/>
      <c r="O47" s="101"/>
      <c r="P47" s="101"/>
      <c r="Q47" s="101"/>
      <c r="R47" s="101"/>
      <c r="S47" s="101"/>
      <c r="T47" s="101"/>
      <c r="U47" s="101"/>
      <c r="V47" s="102"/>
    </row>
    <row r="48" spans="2:28" x14ac:dyDescent="0.25">
      <c r="B48" s="89"/>
      <c r="C48" s="89"/>
      <c r="D48" s="89"/>
      <c r="E48" s="65" t="str">
        <f>IF(E46="netaikoma - nedeklaruojama gamybinių veiklų",IF(R40=0,"",IF(E34="N",IF(R40=0,"",IF(R40&gt;=4,IF(T40&gt;=0.1,"","dalyvaujant 'Augalų kaitoje' privalu ankštiniams augalams skirti bent 10 proc. pagal veiklą deklaruoto ploto"),"dalyvaujant 'Augalų kaitoje' privalu deklaruoti bent 4 augalus")),"")),IF(E34="N",IF(R40=0,"",IF(R40&gt;=4,IF(T40&gt;=0.1,"","dalyvaujant 'Augalų kaitoje' privalu ankštiniams augalams skirti bent 10 proc. pagal veiklą deklaruoto ploto"),"dalyvaujant 'Augalų kaitoje' privalu deklaruoti bent 4 augalus")),""))</f>
        <v/>
      </c>
      <c r="F48" s="51"/>
      <c r="G48" s="51"/>
      <c r="H48" s="51"/>
      <c r="I48" s="51"/>
    </row>
    <row r="49" spans="2:9" x14ac:dyDescent="0.25">
      <c r="B49" s="90"/>
      <c r="C49" s="90"/>
      <c r="D49" s="90"/>
      <c r="E49" s="65" t="str">
        <f>+IF(F54="1",F55,IF(G54="2",G55,IF(H54="3",H55,IF(I54="4",I55,""))))</f>
        <v/>
      </c>
      <c r="F49" s="51"/>
      <c r="G49" s="51"/>
      <c r="H49" s="51"/>
      <c r="I49" s="51"/>
    </row>
    <row r="52" spans="2:9" s="64" customFormat="1" hidden="1" x14ac:dyDescent="0.25">
      <c r="F52" s="64">
        <f>+COUNTA(F7:F19)</f>
        <v>0</v>
      </c>
      <c r="G52" s="64">
        <f t="shared" ref="G52:I52" si="5">+COUNTA(G7:G19)</f>
        <v>0</v>
      </c>
      <c r="H52" s="64">
        <f t="shared" si="5"/>
        <v>0</v>
      </c>
      <c r="I52" s="64">
        <f t="shared" si="5"/>
        <v>0</v>
      </c>
    </row>
    <row r="53" spans="2:9" s="64" customFormat="1" hidden="1" x14ac:dyDescent="0.25">
      <c r="F53" s="64" t="str">
        <f>+IF(Q40&lt;1,"N","T")</f>
        <v>N</v>
      </c>
      <c r="G53" s="64" t="str">
        <f>+K42</f>
        <v>N</v>
      </c>
      <c r="H53" s="64" t="str">
        <f>+K41</f>
        <v>N</v>
      </c>
      <c r="I53" s="64" t="str">
        <f>+K43</f>
        <v>N</v>
      </c>
    </row>
    <row r="54" spans="2:9" s="64" customFormat="1" hidden="1" x14ac:dyDescent="0.25">
      <c r="F54" s="64">
        <f>+IF(AND(F52&gt;0,F53="N"),"1",)</f>
        <v>0</v>
      </c>
      <c r="G54" s="64">
        <f>+IF(AND(G52&gt;0,G53="N"),"2",)</f>
        <v>0</v>
      </c>
      <c r="H54" s="64">
        <f>+IF(AND(H52&gt;0,H53="N"),"3",)</f>
        <v>0</v>
      </c>
      <c r="I54" s="64">
        <f>+IF(AND(I52&gt;0,I53="N"),"4",)</f>
        <v>0</v>
      </c>
    </row>
    <row r="55" spans="2:9" s="64" customFormat="1" hidden="1" x14ac:dyDescent="0.25">
      <c r="F55" s="64" t="s">
        <v>494</v>
      </c>
      <c r="G55" s="64" t="s">
        <v>497</v>
      </c>
      <c r="H55" s="64" t="s">
        <v>496</v>
      </c>
      <c r="I55" s="64" t="s">
        <v>495</v>
      </c>
    </row>
  </sheetData>
  <sheetProtection algorithmName="SHA-512" hashValue="2mGbeOnAPTnOq8Lm2ZetNGVaWIlzW/F2mDruJ4MD8EMRsENn4MecjgoHWqmW6hR1F6M3mFqu4oXUnwaO6+6MAg==" saltValue="xwJqZbWBS2C8YOAWI7+QIQ==" spinCount="100000" sheet="1" objects="1" scenarios="1"/>
  <protectedRanges>
    <protectedRange sqref="C7:C19 W7:W19 E7:J19" name="Range1"/>
  </protectedRanges>
  <mergeCells count="25">
    <mergeCell ref="B48:D48"/>
    <mergeCell ref="B49:D49"/>
    <mergeCell ref="Y5:Y6"/>
    <mergeCell ref="AA5:AA6"/>
    <mergeCell ref="B37:D37"/>
    <mergeCell ref="J5:J6"/>
    <mergeCell ref="K5:K6"/>
    <mergeCell ref="V5:V6"/>
    <mergeCell ref="W5:W6"/>
    <mergeCell ref="X5:X6"/>
    <mergeCell ref="F5:I5"/>
    <mergeCell ref="B5:B6"/>
    <mergeCell ref="C5:C6"/>
    <mergeCell ref="D5:D6"/>
    <mergeCell ref="E5:E6"/>
    <mergeCell ref="E46:V47"/>
    <mergeCell ref="B46:D47"/>
    <mergeCell ref="W25:Y25"/>
    <mergeCell ref="B24:B28"/>
    <mergeCell ref="C24:D24"/>
    <mergeCell ref="C25:D25"/>
    <mergeCell ref="C26:D26"/>
    <mergeCell ref="C28:D28"/>
    <mergeCell ref="X24:Y24"/>
    <mergeCell ref="Y26:AA29"/>
  </mergeCells>
  <conditionalFormatting sqref="E46:I46">
    <cfRule type="containsText" dxfId="23" priority="25" operator="containsText" text="veiksmingumo metodika netaikoma - dėl atitikimo išimčiai">
      <formula>NOT(ISERROR(SEARCH("veiksmingumo metodika netaikoma - dėl atitikimo išimčiai",E46)))</formula>
    </cfRule>
    <cfRule type="containsText" dxfId="22" priority="26" operator="containsText" text="atitinkama veiksmingumo metodiką">
      <formula>NOT(ISERROR(SEARCH("atitinkama veiksmingumo metodiką",E46)))</formula>
    </cfRule>
    <cfRule type="containsText" dxfId="21" priority="28" operator="containsText" text="neatitinkama - nedeklaruojama gamybinių veiklų">
      <formula>NOT(ISERROR(SEARCH("neatitinkama - nedeklaruojama gamybinių veiklų",E46)))</formula>
    </cfRule>
    <cfRule type="containsText" dxfId="20" priority="29" operator="containsText" text="negamybinėms veikloms neskiriama 5 proc.">
      <formula>NOT(ISERROR(SEARCH("negamybinėms veikloms neskiriama 5 proc.",E46)))</formula>
    </cfRule>
  </conditionalFormatting>
  <conditionalFormatting sqref="K7:P21">
    <cfRule type="cellIs" dxfId="19" priority="8" operator="equal">
      <formula>"netinkamas pasėlis veiklai"</formula>
    </cfRule>
    <cfRule type="containsText" dxfId="18" priority="23" operator="containsText" text="netinkamas pasėlis šiai veiklai">
      <formula>NOT(ISERROR(SEARCH("netinkamas pasėlis šiai veiklai",K7)))</formula>
    </cfRule>
  </conditionalFormatting>
  <conditionalFormatting sqref="Y36">
    <cfRule type="containsText" dxfId="17" priority="21" operator="containsText" text="deklaravus daugiau nei 10 ha ariamosios žemės privalu deklaruoti 0,5 ha kraštovaizdžio elementų">
      <formula>NOT(ISERROR(SEARCH("deklaravus daugiau nei 10 ha ariamosios žemės privalu deklaruoti 0,5 ha kraštovaizdžio elementų",Y36)))</formula>
    </cfRule>
    <cfRule type="containsText" dxfId="16" priority="22" operator="containsText" text="deklaravus iki 10 ha ariamosios žemės privalu deklaruoti 0,1 ha kraštovaizdžio elementų">
      <formula>NOT(ISERROR(SEARCH("deklaravus iki 10 ha ariamosios žemės privalu deklaruoti 0,1 ha kraštovaizdžio elementų",Y36)))</formula>
    </cfRule>
  </conditionalFormatting>
  <conditionalFormatting sqref="Y26:AA29">
    <cfRule type="containsText" dxfId="15" priority="19" operator="containsText" text="deklaravus iki 10 ha ariamosios žemės privalu deklaruoti 0,1 ha kraštovaizdžio elementų">
      <formula>NOT(ISERROR(SEARCH("deklaravus iki 10 ha ariamosios žemės privalu deklaruoti 0,1 ha kraštovaizdžio elementų",Y26)))</formula>
    </cfRule>
    <cfRule type="containsText" dxfId="14" priority="20" operator="containsText" text="deklaravus daugiau nei 10 ha ariamosios žemės privalu deklaruoti 0,5 ha kraštovaizdžio elementų">
      <formula>NOT(ISERROR(SEARCH("deklaravus daugiau nei 10 ha ariamosios žemės privalu deklaruoti 0,5 ha kraštovaizdžio elementų",Y26)))</formula>
    </cfRule>
  </conditionalFormatting>
  <conditionalFormatting sqref="E48:I48">
    <cfRule type="cellIs" dxfId="13" priority="11" operator="equal">
      <formula>"dalyvaujant 'Augalų kaitoje' privalu deklaruoti bent 4 augalus"</formula>
    </cfRule>
    <cfRule type="cellIs" dxfId="12" priority="15" operator="equal">
      <formula>"dalyvaujant 'Augalų kaitoje' privalu deklaruoti 4 augalus"</formula>
    </cfRule>
    <cfRule type="cellIs" dxfId="11" priority="18" operator="equal">
      <formula>"dalyvaujant 'Augalų kaitoje' privalu ankštiniams augalams skirti bent 10 proc. pagal veiklą deklaruoto ploto"</formula>
    </cfRule>
  </conditionalFormatting>
  <conditionalFormatting sqref="E49:I49">
    <cfRule type="cellIs" dxfId="10" priority="17" operator="equal">
      <formula>"dalyvaujant 'Augalų kaitoje' privalu deklaruoti 4 augalus"</formula>
    </cfRule>
  </conditionalFormatting>
  <conditionalFormatting sqref="E46:V47">
    <cfRule type="cellIs" dxfId="9" priority="6" operator="equal">
      <formula>"atitinkama - deklaruojamos tik negamybinės veiklos"</formula>
    </cfRule>
    <cfRule type="cellIs" dxfId="8" priority="7" operator="equal">
      <formula>"neatitinkama - privaloma pasirinkti dar vieną gamybinę veiklą"</formula>
    </cfRule>
    <cfRule type="cellIs" dxfId="7" priority="12" operator="equal">
      <formula>"metodika netaikoma dėl išimties - pievos sudaro daugiau nei 75 proc. ploto"</formula>
    </cfRule>
    <cfRule type="cellIs" dxfId="6" priority="13" operator="equal">
      <formula>"metodika netaikoma dėl išimties - ankštiniai pasėliai, pūdymas, pievos iki 5 m. sudaro daugiau nei 75 proc. ariamos žemės"</formula>
    </cfRule>
    <cfRule type="cellIs" dxfId="5" priority="14" operator="equal">
      <formula>"metodika netaikoma dėl išimties - deklaruojama iki 10 ha ariamiosios žemės"</formula>
    </cfRule>
  </conditionalFormatting>
  <conditionalFormatting sqref="E49">
    <cfRule type="cellIs" dxfId="4" priority="2" operator="equal">
      <formula>"nedeklaruojamas bendras minimalus 1 ha plotas veikloje 'Augalų kaita'"</formula>
    </cfRule>
    <cfRule type="cellIs" dxfId="3" priority="3" operator="equal">
      <formula>"nedeklaruojamas bendras minimalus 1 ha plotas veikloje 'Neariminės tausojamosios žemdirbystės technologijos'"</formula>
    </cfRule>
    <cfRule type="cellIs" dxfId="2" priority="4" operator="equal">
      <formula>"nedeklaruojamas bendras minimalus 0,5 ha plotas veikloje 'Sertifikuotos sėklos naudojimas'"</formula>
    </cfRule>
    <cfRule type="cellIs" dxfId="1" priority="5" operator="equal">
      <formula>"nedeklaruojamas bendras minimalus 1 ha plotas veikloje 'Tarpiniai pasėliai'"</formula>
    </cfRule>
  </conditionalFormatting>
  <conditionalFormatting sqref="K26:K28">
    <cfRule type="cellIs" dxfId="0" priority="1" operator="equal">
      <formula>"nedeklaruojamas minimalus MAJ plotas"</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C86F4F0-8471-4F60-A1D9-4857B1247351}">
          <x14:formula1>
            <xm:f>Sheet1!$A$2:$A$195</xm:f>
          </x14:formula1>
          <xm:sqref>C7:C19</xm:sqref>
        </x14:dataValidation>
        <x14:dataValidation type="list" allowBlank="1" showInputMessage="1" showErrorMessage="1" xr:uid="{7C75423C-72BA-4F22-A37A-0787143ED62F}">
          <x14:formula1>
            <xm:f>data_validation!$B$1:$B$2</xm:f>
          </x14:formula1>
          <xm:sqref>F7:J21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2ACB-F13B-4D03-BB8D-AE65076AC298}">
  <dimension ref="B1:M11"/>
  <sheetViews>
    <sheetView workbookViewId="0">
      <selection activeCell="B11" sqref="B11:M11"/>
    </sheetView>
  </sheetViews>
  <sheetFormatPr defaultRowHeight="15" x14ac:dyDescent="0.25"/>
  <sheetData>
    <row r="1" spans="2:13" ht="18.75" x14ac:dyDescent="0.3">
      <c r="B1" s="46" t="s">
        <v>463</v>
      </c>
    </row>
    <row r="2" spans="2:13" s="47" customFormat="1" ht="114" customHeight="1" x14ac:dyDescent="0.25">
      <c r="B2" s="104" t="s">
        <v>474</v>
      </c>
      <c r="C2" s="104"/>
      <c r="D2" s="104"/>
      <c r="E2" s="104"/>
      <c r="F2" s="104"/>
      <c r="G2" s="104"/>
      <c r="H2" s="104"/>
      <c r="I2" s="104"/>
      <c r="J2" s="104"/>
      <c r="K2" s="104"/>
      <c r="L2" s="104"/>
      <c r="M2" s="104"/>
    </row>
    <row r="3" spans="2:13" s="47" customFormat="1" ht="32.450000000000003" customHeight="1" x14ac:dyDescent="0.25">
      <c r="B3" s="104" t="s">
        <v>468</v>
      </c>
      <c r="C3" s="104"/>
      <c r="D3" s="104"/>
      <c r="E3" s="104"/>
      <c r="F3" s="104"/>
      <c r="G3" s="104"/>
      <c r="H3" s="104"/>
      <c r="I3" s="104"/>
      <c r="J3" s="104"/>
      <c r="K3" s="104"/>
      <c r="L3" s="104"/>
      <c r="M3" s="104"/>
    </row>
    <row r="4" spans="2:13" s="47" customFormat="1" x14ac:dyDescent="0.25">
      <c r="B4" s="103" t="s">
        <v>469</v>
      </c>
      <c r="C4" s="104"/>
      <c r="D4" s="104"/>
      <c r="E4" s="104"/>
      <c r="F4" s="104"/>
      <c r="G4" s="104"/>
      <c r="H4" s="104"/>
      <c r="I4" s="104"/>
      <c r="J4" s="104"/>
      <c r="K4" s="104"/>
      <c r="L4" s="104"/>
      <c r="M4" s="104"/>
    </row>
    <row r="5" spans="2:13" s="47" customFormat="1" ht="100.15" customHeight="1" x14ac:dyDescent="0.25">
      <c r="B5" s="103" t="s">
        <v>475</v>
      </c>
      <c r="C5" s="104"/>
      <c r="D5" s="104"/>
      <c r="E5" s="104"/>
      <c r="F5" s="104"/>
      <c r="G5" s="104"/>
      <c r="H5" s="104"/>
      <c r="I5" s="104"/>
      <c r="J5" s="104"/>
      <c r="K5" s="104"/>
      <c r="L5" s="104"/>
      <c r="M5" s="104"/>
    </row>
    <row r="6" spans="2:13" s="47" customFormat="1" ht="33" customHeight="1" x14ac:dyDescent="0.25">
      <c r="B6" s="104" t="s">
        <v>470</v>
      </c>
      <c r="C6" s="104"/>
      <c r="D6" s="104"/>
      <c r="E6" s="104"/>
      <c r="F6" s="104"/>
      <c r="G6" s="104"/>
      <c r="H6" s="104"/>
      <c r="I6" s="104"/>
      <c r="J6" s="104"/>
      <c r="K6" s="104"/>
      <c r="L6" s="104"/>
      <c r="M6" s="104"/>
    </row>
    <row r="7" spans="2:13" s="47" customFormat="1" x14ac:dyDescent="0.25">
      <c r="B7" s="104" t="s">
        <v>471</v>
      </c>
      <c r="C7" s="104"/>
      <c r="D7" s="104"/>
      <c r="E7" s="104"/>
      <c r="F7" s="104"/>
      <c r="G7" s="104"/>
      <c r="H7" s="104"/>
      <c r="I7" s="104"/>
      <c r="J7" s="104"/>
      <c r="K7" s="104"/>
      <c r="L7" s="104"/>
      <c r="M7" s="104"/>
    </row>
    <row r="8" spans="2:13" s="47" customFormat="1" x14ac:dyDescent="0.25">
      <c r="B8" s="103" t="s">
        <v>472</v>
      </c>
      <c r="C8" s="104"/>
      <c r="D8" s="104"/>
      <c r="E8" s="104"/>
      <c r="F8" s="104"/>
      <c r="G8" s="104"/>
      <c r="H8" s="104"/>
      <c r="I8" s="104"/>
      <c r="J8" s="104"/>
      <c r="K8" s="104"/>
      <c r="L8" s="104"/>
      <c r="M8" s="104"/>
    </row>
    <row r="9" spans="2:13" s="47" customFormat="1" x14ac:dyDescent="0.25">
      <c r="B9" s="103" t="s">
        <v>466</v>
      </c>
      <c r="C9" s="104"/>
      <c r="D9" s="104"/>
      <c r="E9" s="104"/>
      <c r="F9" s="104"/>
      <c r="G9" s="104"/>
      <c r="H9" s="104"/>
      <c r="I9" s="104"/>
      <c r="J9" s="104"/>
      <c r="K9" s="104"/>
      <c r="L9" s="104"/>
      <c r="M9" s="104"/>
    </row>
    <row r="10" spans="2:13" s="47" customFormat="1" x14ac:dyDescent="0.25">
      <c r="B10" s="103" t="s">
        <v>467</v>
      </c>
      <c r="C10" s="104"/>
      <c r="D10" s="104"/>
      <c r="E10" s="104"/>
      <c r="F10" s="104"/>
      <c r="G10" s="104"/>
      <c r="H10" s="104"/>
      <c r="I10" s="104"/>
      <c r="J10" s="104"/>
      <c r="K10" s="104"/>
      <c r="L10" s="104"/>
      <c r="M10" s="104"/>
    </row>
    <row r="11" spans="2:13" s="47" customFormat="1" x14ac:dyDescent="0.25">
      <c r="B11" s="103" t="s">
        <v>473</v>
      </c>
      <c r="C11" s="104"/>
      <c r="D11" s="104"/>
      <c r="E11" s="104"/>
      <c r="F11" s="104"/>
      <c r="G11" s="104"/>
      <c r="H11" s="104"/>
      <c r="I11" s="104"/>
      <c r="J11" s="104"/>
      <c r="K11" s="104"/>
      <c r="L11" s="104"/>
      <c r="M11" s="104"/>
    </row>
  </sheetData>
  <mergeCells count="10">
    <mergeCell ref="B8:M8"/>
    <mergeCell ref="B9:M9"/>
    <mergeCell ref="B10:M10"/>
    <mergeCell ref="B11:M11"/>
    <mergeCell ref="B2:M2"/>
    <mergeCell ref="B3:M3"/>
    <mergeCell ref="B4:M4"/>
    <mergeCell ref="B5:M5"/>
    <mergeCell ref="B6:M6"/>
    <mergeCell ref="B7:M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A2CFB-A10E-47C2-8CE4-357A6B8C4838}">
  <dimension ref="A1:B5"/>
  <sheetViews>
    <sheetView workbookViewId="0">
      <selection activeCell="D12" sqref="D12"/>
    </sheetView>
  </sheetViews>
  <sheetFormatPr defaultRowHeight="15" x14ac:dyDescent="0.25"/>
  <sheetData>
    <row r="1" spans="1:2" x14ac:dyDescent="0.25">
      <c r="A1" t="s">
        <v>423</v>
      </c>
      <c r="B1" t="s">
        <v>483</v>
      </c>
    </row>
    <row r="2" spans="1:2" x14ac:dyDescent="0.25">
      <c r="A2" t="s">
        <v>431</v>
      </c>
    </row>
    <row r="3" spans="1:2" x14ac:dyDescent="0.25">
      <c r="A3" t="s">
        <v>423</v>
      </c>
    </row>
    <row r="4" spans="1:2" x14ac:dyDescent="0.25">
      <c r="A4" t="s">
        <v>432</v>
      </c>
    </row>
    <row r="5" spans="1:2" x14ac:dyDescent="0.25">
      <c r="A5" t="s">
        <v>433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Sheet1</vt:lpstr>
      <vt:lpstr>veiklų pasėliai</vt:lpstr>
      <vt:lpstr>Skaičiuoklė</vt:lpstr>
      <vt:lpstr>metodika</vt:lpstr>
      <vt:lpstr>data_validation</vt:lpstr>
    </vt:vector>
  </TitlesOfParts>
  <Company>NMA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Dainoras Bagavičius</dc:creator>
  <cp:lastModifiedBy>Neringa Adomavičienė</cp:lastModifiedBy>
  <dcterms:created xsi:type="dcterms:W3CDTF">2013-12-27T06:04:24Z</dcterms:created>
  <dcterms:modified xsi:type="dcterms:W3CDTF">2023-04-14T06:00:30Z</dcterms:modified>
</cp:coreProperties>
</file>