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rateginis 2023-2025\"/>
    </mc:Choice>
  </mc:AlternateContent>
  <xr:revisionPtr revIDLastSave="0" documentId="13_ncr:1_{F46BFAAE-2D3D-454C-94F1-E7B4FF0849F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SVV" sheetId="20" r:id="rId1"/>
    <sheet name="2 Kaimo" sheetId="21" r:id="rId2"/>
    <sheet name="3 Infrastruktūros" sheetId="22" r:id="rId3"/>
    <sheet name="4 Aplinkosaugos" sheetId="23" r:id="rId4"/>
    <sheet name="5 Žinių" sheetId="24" r:id="rId5"/>
    <sheet name="6 Sveikatos" sheetId="25" r:id="rId6"/>
    <sheet name="7 Kultūros" sheetId="26" r:id="rId7"/>
    <sheet name="8 Kūno kultūros" sheetId="27" r:id="rId8"/>
    <sheet name="9 Valdymo" sheetId="28" r:id="rId9"/>
  </sheets>
  <definedNames>
    <definedName name="_xlnm.Print_Area" localSheetId="0">'1 SVV'!$A$1:$K$136</definedName>
    <definedName name="_xlnm.Print_Area" localSheetId="4">'5 Žinių'!$A$1:$K$296</definedName>
  </definedNames>
  <calcPr calcId="191029"/>
</workbook>
</file>

<file path=xl/calcChain.xml><?xml version="1.0" encoding="utf-8"?>
<calcChain xmlns="http://schemas.openxmlformats.org/spreadsheetml/2006/main">
  <c r="I127" i="20" l="1"/>
  <c r="M311" i="25" l="1"/>
  <c r="N311" i="25"/>
  <c r="O311" i="25"/>
  <c r="L311" i="25"/>
  <c r="M246" i="25"/>
  <c r="N246" i="25"/>
  <c r="O246" i="25"/>
  <c r="L246" i="25"/>
  <c r="H177" i="28" l="1"/>
  <c r="H179" i="28"/>
  <c r="H180" i="28"/>
  <c r="I146" i="28"/>
  <c r="J146" i="28"/>
  <c r="K146" i="28"/>
  <c r="H146" i="28"/>
  <c r="I181" i="28"/>
  <c r="J181" i="28"/>
  <c r="K181" i="28"/>
  <c r="H181" i="28"/>
  <c r="H182" i="28"/>
  <c r="J117" i="26" l="1"/>
  <c r="K117" i="26"/>
  <c r="I117" i="26"/>
  <c r="J122" i="26"/>
  <c r="K122" i="26"/>
  <c r="I122" i="26"/>
  <c r="M310" i="25" l="1"/>
  <c r="N310" i="25"/>
  <c r="O310" i="25"/>
  <c r="M309" i="25"/>
  <c r="N309" i="25"/>
  <c r="O309" i="25"/>
  <c r="M308" i="25"/>
  <c r="N308" i="25"/>
  <c r="O308" i="25"/>
  <c r="M307" i="25"/>
  <c r="N307" i="25"/>
  <c r="O307" i="25"/>
  <c r="M306" i="25"/>
  <c r="N306" i="25"/>
  <c r="O306" i="25"/>
  <c r="M305" i="25"/>
  <c r="N305" i="25"/>
  <c r="O305" i="25"/>
  <c r="M304" i="25"/>
  <c r="N304" i="25"/>
  <c r="O304" i="25"/>
  <c r="L304" i="25"/>
  <c r="L306" i="25"/>
  <c r="L305" i="25"/>
  <c r="L233" i="25" l="1"/>
  <c r="M150" i="25" l="1"/>
  <c r="N150" i="25"/>
  <c r="O150" i="25"/>
  <c r="L150" i="25"/>
  <c r="L307" i="25"/>
  <c r="O213" i="25"/>
  <c r="N213" i="25"/>
  <c r="M213" i="25"/>
  <c r="L213" i="25"/>
  <c r="K213" i="25"/>
  <c r="J213" i="25"/>
  <c r="I213" i="25"/>
  <c r="H213" i="25"/>
  <c r="I285" i="24" l="1"/>
  <c r="J285" i="24"/>
  <c r="K285" i="24"/>
  <c r="H285" i="24"/>
  <c r="I292" i="24"/>
  <c r="J292" i="24"/>
  <c r="K292" i="24"/>
  <c r="H292" i="24"/>
  <c r="I75" i="23" l="1"/>
  <c r="I127" i="23"/>
  <c r="J127" i="23"/>
  <c r="K127" i="23"/>
  <c r="H127" i="23"/>
  <c r="I93" i="23"/>
  <c r="J93" i="23"/>
  <c r="K93" i="23"/>
  <c r="H93" i="23"/>
  <c r="H125" i="23"/>
  <c r="J75" i="23"/>
  <c r="K75" i="23"/>
  <c r="H75" i="23"/>
  <c r="I125" i="23"/>
  <c r="J125" i="23"/>
  <c r="K125" i="23"/>
  <c r="I124" i="23"/>
  <c r="J124" i="23"/>
  <c r="K124" i="23"/>
  <c r="H124" i="23"/>
  <c r="I35" i="23"/>
  <c r="J35" i="23"/>
  <c r="K35" i="23"/>
  <c r="H35" i="23"/>
  <c r="I65" i="23" l="1"/>
  <c r="I113" i="23"/>
  <c r="H126" i="23"/>
  <c r="J126" i="23"/>
  <c r="K126" i="23"/>
  <c r="H122" i="23"/>
  <c r="J122" i="23"/>
  <c r="K122" i="23"/>
  <c r="I126" i="23"/>
  <c r="I236" i="22"/>
  <c r="J236" i="22"/>
  <c r="K236" i="22"/>
  <c r="H236" i="22"/>
  <c r="H39" i="22"/>
  <c r="H115" i="28" l="1"/>
  <c r="I115" i="28"/>
  <c r="J115" i="28"/>
  <c r="K115" i="28"/>
  <c r="I177" i="28"/>
  <c r="J177" i="28"/>
  <c r="K177" i="28"/>
  <c r="H121" i="26" l="1"/>
  <c r="J121" i="26"/>
  <c r="K121" i="26"/>
  <c r="I121" i="26"/>
  <c r="H87" i="26"/>
  <c r="J87" i="26"/>
  <c r="K87" i="26"/>
  <c r="I87" i="26"/>
  <c r="I286" i="24" l="1"/>
  <c r="J286" i="24"/>
  <c r="K286" i="24"/>
  <c r="H286" i="24"/>
  <c r="I65" i="26" l="1"/>
  <c r="I283" i="24" l="1"/>
  <c r="J283" i="24"/>
  <c r="K283" i="24"/>
  <c r="H283" i="24"/>
  <c r="I123" i="23" l="1"/>
  <c r="J123" i="23"/>
  <c r="K123" i="23"/>
  <c r="H123" i="23"/>
  <c r="I122" i="23"/>
  <c r="I128" i="23" l="1"/>
  <c r="H232" i="22" l="1"/>
  <c r="J232" i="22"/>
  <c r="K232" i="22"/>
  <c r="I232" i="22"/>
  <c r="I221" i="22"/>
  <c r="H126" i="20" l="1"/>
  <c r="J126" i="20"/>
  <c r="K126" i="20"/>
  <c r="I126" i="20"/>
  <c r="I114" i="20"/>
  <c r="I101" i="20"/>
  <c r="H202" i="24" l="1"/>
  <c r="J202" i="24"/>
  <c r="K202" i="24"/>
  <c r="I202" i="24"/>
  <c r="L132" i="25" l="1"/>
  <c r="N132" i="25"/>
  <c r="O132" i="25"/>
  <c r="M132" i="25"/>
  <c r="L219" i="25" l="1"/>
  <c r="N219" i="25"/>
  <c r="O219" i="25"/>
  <c r="M219" i="25"/>
  <c r="I289" i="24" l="1"/>
  <c r="H124" i="22" l="1"/>
  <c r="I124" i="22"/>
  <c r="J124" i="22"/>
  <c r="K124" i="22"/>
  <c r="H43" i="22"/>
  <c r="I43" i="22"/>
  <c r="J43" i="22"/>
  <c r="K43" i="22"/>
  <c r="K65" i="23" l="1"/>
  <c r="J65" i="23"/>
  <c r="H65" i="23"/>
  <c r="K166" i="24" l="1"/>
  <c r="J166" i="24"/>
  <c r="I166" i="24"/>
  <c r="H166" i="24"/>
  <c r="H151" i="28" l="1"/>
  <c r="J151" i="28"/>
  <c r="K151" i="28"/>
  <c r="I151" i="28"/>
  <c r="H118" i="26" l="1"/>
  <c r="J118" i="26"/>
  <c r="K118" i="26"/>
  <c r="I118" i="26"/>
  <c r="H76" i="26"/>
  <c r="J76" i="26"/>
  <c r="K76" i="26"/>
  <c r="I76" i="26"/>
  <c r="H39" i="26"/>
  <c r="I39" i="26"/>
  <c r="J39" i="26"/>
  <c r="K39" i="26"/>
  <c r="H122" i="26" l="1"/>
  <c r="H117" i="26"/>
  <c r="L309" i="25"/>
  <c r="L310" i="25"/>
  <c r="I39" i="23" l="1"/>
  <c r="J39" i="23"/>
  <c r="K39" i="23"/>
  <c r="H39" i="23"/>
  <c r="I31" i="23"/>
  <c r="J31" i="23"/>
  <c r="K31" i="23"/>
  <c r="I234" i="22"/>
  <c r="H237" i="22"/>
  <c r="J237" i="22"/>
  <c r="K237" i="22"/>
  <c r="I237" i="22"/>
  <c r="H221" i="22"/>
  <c r="J221" i="22"/>
  <c r="K221" i="22"/>
  <c r="H117" i="22"/>
  <c r="H61" i="22"/>
  <c r="I84" i="20"/>
  <c r="J131" i="20"/>
  <c r="K131" i="20"/>
  <c r="H131" i="20"/>
  <c r="I131" i="20"/>
  <c r="H129" i="20"/>
  <c r="J129" i="20"/>
  <c r="K129" i="20"/>
  <c r="I129" i="20"/>
  <c r="H84" i="20" l="1"/>
  <c r="J84" i="20"/>
  <c r="K84" i="20"/>
  <c r="I20" i="20"/>
  <c r="H20" i="20"/>
  <c r="I71" i="26" l="1"/>
  <c r="J71" i="26"/>
  <c r="K71" i="26"/>
  <c r="I68" i="26"/>
  <c r="J68" i="26"/>
  <c r="K68" i="26"/>
  <c r="H68" i="26"/>
  <c r="I52" i="26"/>
  <c r="J52" i="26"/>
  <c r="K52" i="26"/>
  <c r="H52" i="26"/>
  <c r="M30" i="25" l="1"/>
  <c r="N30" i="25"/>
  <c r="O30" i="25"/>
  <c r="L30" i="25"/>
  <c r="M189" i="25"/>
  <c r="N189" i="25"/>
  <c r="O189" i="25"/>
  <c r="L189" i="25"/>
  <c r="J289" i="24" l="1"/>
  <c r="K289" i="24"/>
  <c r="H289" i="24"/>
  <c r="I23" i="24"/>
  <c r="J23" i="24"/>
  <c r="K23" i="24"/>
  <c r="H23" i="24"/>
  <c r="I120" i="21" l="1"/>
  <c r="J120" i="21"/>
  <c r="K120" i="21"/>
  <c r="H120" i="21"/>
  <c r="J18" i="21"/>
  <c r="K18" i="21"/>
  <c r="I18" i="21"/>
  <c r="I123" i="21" l="1"/>
  <c r="J123" i="21"/>
  <c r="K123" i="21"/>
  <c r="H123" i="21"/>
  <c r="I124" i="21"/>
  <c r="J124" i="21"/>
  <c r="K124" i="21"/>
  <c r="H124" i="21"/>
  <c r="H71" i="26" l="1"/>
  <c r="K127" i="28" l="1"/>
  <c r="K175" i="28" s="1"/>
  <c r="J127" i="28"/>
  <c r="J175" i="28" s="1"/>
  <c r="I127" i="28"/>
  <c r="H127" i="28"/>
  <c r="H175" i="28" s="1"/>
  <c r="O138" i="25"/>
  <c r="N138" i="25"/>
  <c r="M138" i="25"/>
  <c r="L138" i="25"/>
  <c r="K138" i="25"/>
  <c r="J138" i="25"/>
  <c r="I138" i="25"/>
  <c r="H138" i="25"/>
  <c r="I175" i="28" l="1"/>
  <c r="I53" i="27"/>
  <c r="J53" i="27"/>
  <c r="K53" i="27"/>
  <c r="H53" i="27"/>
  <c r="K44" i="21" l="1"/>
  <c r="J44" i="21"/>
  <c r="I44" i="21"/>
  <c r="H44" i="21"/>
  <c r="K182" i="28" l="1"/>
  <c r="K180" i="28"/>
  <c r="K179" i="28"/>
  <c r="K178" i="28"/>
  <c r="K176" i="28"/>
  <c r="K171" i="28"/>
  <c r="K169" i="28"/>
  <c r="K166" i="28"/>
  <c r="K161" i="28"/>
  <c r="K159" i="28"/>
  <c r="K148" i="28"/>
  <c r="K137" i="28"/>
  <c r="K125" i="28"/>
  <c r="K123" i="28"/>
  <c r="K121" i="28"/>
  <c r="K119" i="28"/>
  <c r="K113" i="28"/>
  <c r="K111" i="28"/>
  <c r="K108" i="28"/>
  <c r="K106" i="28"/>
  <c r="K104" i="28"/>
  <c r="K102" i="28"/>
  <c r="K99" i="28"/>
  <c r="K95" i="28"/>
  <c r="K92" i="28"/>
  <c r="K84" i="28"/>
  <c r="K81" i="28"/>
  <c r="K78" i="28"/>
  <c r="K76" i="28"/>
  <c r="K74" i="28"/>
  <c r="K70" i="28"/>
  <c r="K64" i="28"/>
  <c r="K62" i="28"/>
  <c r="K60" i="28"/>
  <c r="K57" i="28"/>
  <c r="K54" i="28"/>
  <c r="K51" i="28"/>
  <c r="K48" i="28"/>
  <c r="K45" i="28"/>
  <c r="K41" i="28"/>
  <c r="K36" i="28"/>
  <c r="K34" i="28"/>
  <c r="K32" i="28"/>
  <c r="K30" i="28"/>
  <c r="K26" i="28"/>
  <c r="K23" i="28"/>
  <c r="K21" i="28"/>
  <c r="K19" i="28"/>
  <c r="K16" i="28"/>
  <c r="K67" i="27"/>
  <c r="K66" i="27"/>
  <c r="K65" i="27"/>
  <c r="K64" i="27"/>
  <c r="K63" i="27"/>
  <c r="K62" i="27"/>
  <c r="K58" i="27"/>
  <c r="K55" i="27"/>
  <c r="K44" i="27"/>
  <c r="K41" i="27"/>
  <c r="K37" i="27"/>
  <c r="K35" i="27"/>
  <c r="K33" i="27"/>
  <c r="K25" i="27"/>
  <c r="K23" i="27"/>
  <c r="K19" i="27"/>
  <c r="K124" i="26"/>
  <c r="K123" i="26"/>
  <c r="K120" i="26"/>
  <c r="K119" i="26"/>
  <c r="K113" i="26"/>
  <c r="K111" i="26"/>
  <c r="K109" i="26"/>
  <c r="K106" i="26"/>
  <c r="K101" i="26"/>
  <c r="K99" i="26"/>
  <c r="K97" i="26"/>
  <c r="K95" i="26"/>
  <c r="K93" i="26"/>
  <c r="K91" i="26"/>
  <c r="K84" i="26"/>
  <c r="K81" i="26"/>
  <c r="K78" i="26"/>
  <c r="K65" i="26"/>
  <c r="K61" i="26"/>
  <c r="K57" i="26"/>
  <c r="K49" i="26"/>
  <c r="K47" i="26"/>
  <c r="K45" i="26"/>
  <c r="K33" i="26"/>
  <c r="K29" i="26"/>
  <c r="K25" i="26"/>
  <c r="K22" i="26"/>
  <c r="K17" i="26"/>
  <c r="O300" i="25"/>
  <c r="O298" i="25"/>
  <c r="O294" i="25"/>
  <c r="O292" i="25"/>
  <c r="O284" i="25"/>
  <c r="O274" i="25"/>
  <c r="O271" i="25"/>
  <c r="O269" i="25"/>
  <c r="O262" i="25"/>
  <c r="O255" i="25"/>
  <c r="O249" i="25"/>
  <c r="O240" i="25"/>
  <c r="O238" i="25"/>
  <c r="O235" i="25"/>
  <c r="O233" i="25"/>
  <c r="O230" i="25"/>
  <c r="O227" i="25"/>
  <c r="O222" i="25"/>
  <c r="O215" i="25"/>
  <c r="O210" i="25"/>
  <c r="O206" i="25"/>
  <c r="O204" i="25"/>
  <c r="O199" i="25"/>
  <c r="O197" i="25"/>
  <c r="O193" i="25"/>
  <c r="O186" i="25"/>
  <c r="O184" i="25"/>
  <c r="O182" i="25"/>
  <c r="O180" i="25"/>
  <c r="O178" i="25"/>
  <c r="O176" i="25"/>
  <c r="O174" i="25"/>
  <c r="O172" i="25"/>
  <c r="O168" i="25"/>
  <c r="O165" i="25"/>
  <c r="O159" i="25"/>
  <c r="O155" i="25"/>
  <c r="O152" i="25"/>
  <c r="O146" i="25"/>
  <c r="O136" i="25"/>
  <c r="O134" i="25"/>
  <c r="O125" i="25"/>
  <c r="O121" i="25"/>
  <c r="O109" i="25"/>
  <c r="O104" i="25"/>
  <c r="O102" i="25"/>
  <c r="O98" i="25"/>
  <c r="O89" i="25"/>
  <c r="O81" i="25"/>
  <c r="O79" i="25"/>
  <c r="O77" i="25"/>
  <c r="O75" i="25"/>
  <c r="O71" i="25"/>
  <c r="O69" i="25"/>
  <c r="O65" i="25"/>
  <c r="O60" i="25"/>
  <c r="O58" i="25"/>
  <c r="O54" i="25"/>
  <c r="O48" i="25"/>
  <c r="O46" i="25"/>
  <c r="O44" i="25"/>
  <c r="O41" i="25"/>
  <c r="O33" i="25"/>
  <c r="O24" i="25"/>
  <c r="O21" i="25"/>
  <c r="O18" i="25"/>
  <c r="O16" i="25"/>
  <c r="K291" i="24"/>
  <c r="K290" i="24"/>
  <c r="K288" i="24"/>
  <c r="K287" i="24"/>
  <c r="K284" i="24"/>
  <c r="K279" i="24"/>
  <c r="K276" i="24"/>
  <c r="K272" i="24"/>
  <c r="K268" i="24"/>
  <c r="K265" i="24"/>
  <c r="K243" i="24"/>
  <c r="K241" i="24"/>
  <c r="K232" i="24"/>
  <c r="K224" i="24"/>
  <c r="K219" i="24"/>
  <c r="K213" i="24"/>
  <c r="K199" i="24"/>
  <c r="K187" i="24"/>
  <c r="K182" i="24"/>
  <c r="K177" i="24"/>
  <c r="K174" i="24"/>
  <c r="K164" i="24"/>
  <c r="K162" i="24"/>
  <c r="K160" i="24"/>
  <c r="K157" i="24"/>
  <c r="K154" i="24"/>
  <c r="K149" i="24"/>
  <c r="K145" i="24"/>
  <c r="K143" i="24"/>
  <c r="K141" i="24"/>
  <c r="K134" i="24"/>
  <c r="K132" i="24"/>
  <c r="K126" i="24"/>
  <c r="K121" i="24"/>
  <c r="K117" i="24"/>
  <c r="K115" i="24"/>
  <c r="K112" i="24"/>
  <c r="K108" i="24"/>
  <c r="K105" i="24"/>
  <c r="K101" i="24"/>
  <c r="K96" i="24"/>
  <c r="K89" i="24"/>
  <c r="K85" i="24"/>
  <c r="K76" i="24"/>
  <c r="K69" i="24"/>
  <c r="K66" i="24"/>
  <c r="K63" i="24"/>
  <c r="K38" i="24"/>
  <c r="K118" i="23"/>
  <c r="K113" i="23"/>
  <c r="K109" i="23"/>
  <c r="K103" i="23"/>
  <c r="K101" i="23"/>
  <c r="K99" i="23"/>
  <c r="K97" i="23"/>
  <c r="K90" i="23"/>
  <c r="K70" i="23"/>
  <c r="K61" i="23"/>
  <c r="K59" i="23"/>
  <c r="K57" i="23"/>
  <c r="K76" i="23" s="1"/>
  <c r="K28" i="23"/>
  <c r="K25" i="23"/>
  <c r="K21" i="23"/>
  <c r="K239" i="22"/>
  <c r="K238" i="22"/>
  <c r="K235" i="22"/>
  <c r="K234" i="22"/>
  <c r="K233" i="22"/>
  <c r="K228" i="22"/>
  <c r="K226" i="22"/>
  <c r="K199" i="22"/>
  <c r="K174" i="22"/>
  <c r="K169" i="22"/>
  <c r="K165" i="22"/>
  <c r="K157" i="22"/>
  <c r="K155" i="22"/>
  <c r="K148" i="22"/>
  <c r="K146" i="22"/>
  <c r="K143" i="22"/>
  <c r="K141" i="22"/>
  <c r="K139" i="22"/>
  <c r="K136" i="22"/>
  <c r="K132" i="22"/>
  <c r="K121" i="22"/>
  <c r="K119" i="22"/>
  <c r="K117" i="22"/>
  <c r="K104" i="22"/>
  <c r="K111" i="22" s="1"/>
  <c r="K94" i="22"/>
  <c r="K91" i="22"/>
  <c r="K88" i="22"/>
  <c r="K83" i="22"/>
  <c r="K79" i="22"/>
  <c r="K74" i="22"/>
  <c r="K66" i="22"/>
  <c r="K61" i="22"/>
  <c r="K58" i="22"/>
  <c r="K55" i="22"/>
  <c r="K49" i="22"/>
  <c r="K39" i="22"/>
  <c r="K34" i="22"/>
  <c r="K31" i="22"/>
  <c r="K25" i="22"/>
  <c r="K116" i="28" l="1"/>
  <c r="K128" i="28"/>
  <c r="O223" i="25"/>
  <c r="K59" i="27"/>
  <c r="K183" i="28"/>
  <c r="K138" i="28"/>
  <c r="K139" i="28" s="1"/>
  <c r="O82" i="25"/>
  <c r="K280" i="24"/>
  <c r="K281" i="24" s="1"/>
  <c r="K45" i="27"/>
  <c r="K40" i="23"/>
  <c r="O301" i="25"/>
  <c r="K167" i="24"/>
  <c r="K72" i="26"/>
  <c r="K119" i="23"/>
  <c r="K128" i="23"/>
  <c r="K172" i="28"/>
  <c r="K173" i="28" s="1"/>
  <c r="K152" i="28"/>
  <c r="K153" i="28" s="1"/>
  <c r="K114" i="26"/>
  <c r="K125" i="26"/>
  <c r="O139" i="25"/>
  <c r="K209" i="24"/>
  <c r="K225" i="24"/>
  <c r="K193" i="24"/>
  <c r="K70" i="24"/>
  <c r="O312" i="25"/>
  <c r="K96" i="28"/>
  <c r="K166" i="22"/>
  <c r="K240" i="22"/>
  <c r="K149" i="22"/>
  <c r="K95" i="22"/>
  <c r="K229" i="22"/>
  <c r="K62" i="22"/>
  <c r="K84" i="22"/>
  <c r="K125" i="22"/>
  <c r="K126" i="22" s="1"/>
  <c r="K68" i="27"/>
  <c r="K60" i="27"/>
  <c r="K61" i="27" s="1"/>
  <c r="K293" i="24"/>
  <c r="K37" i="28"/>
  <c r="K126" i="21"/>
  <c r="K125" i="21"/>
  <c r="K122" i="21"/>
  <c r="K121" i="21"/>
  <c r="K116" i="21"/>
  <c r="K114" i="21"/>
  <c r="K108" i="21"/>
  <c r="K104" i="21"/>
  <c r="K102" i="21"/>
  <c r="K98" i="21"/>
  <c r="K94" i="21"/>
  <c r="K90" i="21"/>
  <c r="K86" i="21"/>
  <c r="K76" i="21"/>
  <c r="K72" i="21"/>
  <c r="K69" i="21"/>
  <c r="K40" i="21"/>
  <c r="K24" i="21"/>
  <c r="K45" i="21" l="1"/>
  <c r="K120" i="23"/>
  <c r="K121" i="23" s="1"/>
  <c r="K115" i="26"/>
  <c r="K116" i="26" s="1"/>
  <c r="O302" i="25"/>
  <c r="K226" i="24"/>
  <c r="K282" i="24" s="1"/>
  <c r="K96" i="22"/>
  <c r="O140" i="25"/>
  <c r="K129" i="28"/>
  <c r="K174" i="28" s="1"/>
  <c r="K230" i="22"/>
  <c r="K117" i="21"/>
  <c r="K118" i="21" s="1"/>
  <c r="K127" i="21"/>
  <c r="K109" i="21"/>
  <c r="K110" i="21" s="1"/>
  <c r="K130" i="20"/>
  <c r="K128" i="20"/>
  <c r="K127" i="20"/>
  <c r="K122" i="20"/>
  <c r="K120" i="20"/>
  <c r="K118" i="20"/>
  <c r="K114" i="20"/>
  <c r="K110" i="20"/>
  <c r="K115" i="20" s="1"/>
  <c r="K101" i="20"/>
  <c r="K76" i="20"/>
  <c r="K74" i="20"/>
  <c r="K69" i="20"/>
  <c r="K65" i="20"/>
  <c r="K63" i="20"/>
  <c r="K56" i="20"/>
  <c r="K59" i="20" s="1"/>
  <c r="K52" i="20"/>
  <c r="K47" i="20"/>
  <c r="K41" i="20"/>
  <c r="K35" i="20"/>
  <c r="K32" i="20"/>
  <c r="K22" i="20"/>
  <c r="K20" i="20"/>
  <c r="K119" i="21" l="1"/>
  <c r="K77" i="20"/>
  <c r="O303" i="25"/>
  <c r="K231" i="22"/>
  <c r="K53" i="20"/>
  <c r="K123" i="20"/>
  <c r="K124" i="20" s="1"/>
  <c r="K132" i="20"/>
  <c r="K78" i="20" l="1"/>
  <c r="K125" i="20" s="1"/>
  <c r="H76" i="25"/>
  <c r="J164" i="24" l="1"/>
  <c r="I164" i="24"/>
  <c r="H164" i="24"/>
  <c r="I305" i="25" l="1"/>
  <c r="J304" i="25"/>
  <c r="K304" i="25"/>
  <c r="I304" i="25"/>
  <c r="I306" i="25"/>
  <c r="J306" i="25"/>
  <c r="K306" i="25"/>
  <c r="H304" i="25" l="1"/>
  <c r="N300" i="25" l="1"/>
  <c r="M300" i="25"/>
  <c r="L300" i="25"/>
  <c r="K300" i="25"/>
  <c r="J300" i="25"/>
  <c r="I300" i="25"/>
  <c r="H300" i="25"/>
  <c r="J58" i="27" l="1"/>
  <c r="I58" i="27"/>
  <c r="I67" i="27"/>
  <c r="J67" i="27"/>
  <c r="I66" i="27"/>
  <c r="J66" i="27"/>
  <c r="I65" i="27"/>
  <c r="J65" i="27"/>
  <c r="I64" i="27"/>
  <c r="J64" i="27"/>
  <c r="I63" i="27"/>
  <c r="J63" i="27"/>
  <c r="I62" i="27"/>
  <c r="J62" i="27"/>
  <c r="N238" i="25" l="1"/>
  <c r="M238" i="25"/>
  <c r="I239" i="22" l="1"/>
  <c r="J239" i="22"/>
  <c r="I238" i="22"/>
  <c r="J238" i="22"/>
  <c r="I235" i="22"/>
  <c r="J235" i="22"/>
  <c r="J234" i="22"/>
  <c r="I233" i="22"/>
  <c r="J233" i="22"/>
  <c r="J199" i="22"/>
  <c r="I69" i="21" l="1"/>
  <c r="J69" i="21"/>
  <c r="I126" i="21"/>
  <c r="J126" i="21"/>
  <c r="I125" i="21"/>
  <c r="J125" i="21"/>
  <c r="I122" i="21"/>
  <c r="J122" i="21"/>
  <c r="I121" i="21"/>
  <c r="J121" i="21"/>
  <c r="I130" i="20"/>
  <c r="J130" i="20"/>
  <c r="I128" i="20"/>
  <c r="J128" i="20"/>
  <c r="J127" i="20"/>
  <c r="I132" i="20" l="1"/>
  <c r="I291" i="24"/>
  <c r="J291" i="24"/>
  <c r="I290" i="24"/>
  <c r="J290" i="24"/>
  <c r="I288" i="24"/>
  <c r="J288" i="24"/>
  <c r="I284" i="24"/>
  <c r="J284" i="24"/>
  <c r="J85" i="24"/>
  <c r="I85" i="24"/>
  <c r="I97" i="23" l="1"/>
  <c r="I309" i="25"/>
  <c r="H58" i="27" l="1"/>
  <c r="J65" i="26"/>
  <c r="M249" i="25" l="1"/>
  <c r="N249" i="25"/>
  <c r="L249" i="25"/>
  <c r="H127" i="20" l="1"/>
  <c r="I74" i="20"/>
  <c r="J74" i="20"/>
  <c r="I69" i="20"/>
  <c r="J69" i="20"/>
  <c r="H69" i="20"/>
  <c r="H74" i="20" l="1"/>
  <c r="H63" i="27"/>
  <c r="I238" i="25" l="1"/>
  <c r="J238" i="25"/>
  <c r="K238" i="25"/>
  <c r="H238" i="25"/>
  <c r="I235" i="25"/>
  <c r="J235" i="25"/>
  <c r="K235" i="25"/>
  <c r="H235" i="25"/>
  <c r="I176" i="28" l="1"/>
  <c r="J176" i="28"/>
  <c r="H176" i="28"/>
  <c r="I126" i="24" l="1"/>
  <c r="J126" i="24"/>
  <c r="H126" i="24"/>
  <c r="H233" i="22"/>
  <c r="J305" i="25" l="1"/>
  <c r="K305" i="25"/>
  <c r="H305" i="25" s="1"/>
  <c r="M172" i="25"/>
  <c r="N172" i="25"/>
  <c r="L172" i="25"/>
  <c r="I172" i="25"/>
  <c r="J172" i="25"/>
  <c r="K172" i="25"/>
  <c r="H172" i="25"/>
  <c r="M98" i="25"/>
  <c r="N98" i="25"/>
  <c r="L98" i="25"/>
  <c r="I98" i="25"/>
  <c r="J98" i="25"/>
  <c r="K98" i="25"/>
  <c r="H98" i="25"/>
  <c r="N60" i="25"/>
  <c r="M60" i="25"/>
  <c r="L60" i="25"/>
  <c r="K60" i="25"/>
  <c r="J60" i="25"/>
  <c r="I60" i="25"/>
  <c r="H60" i="25"/>
  <c r="I154" i="24"/>
  <c r="J154" i="24"/>
  <c r="H154" i="24"/>
  <c r="H85" i="24"/>
  <c r="J171" i="28" l="1"/>
  <c r="I171" i="28"/>
  <c r="H171" i="28"/>
  <c r="J22" i="26"/>
  <c r="I22" i="26"/>
  <c r="H22" i="26"/>
  <c r="H126" i="21"/>
  <c r="I114" i="21"/>
  <c r="J114" i="21"/>
  <c r="H114" i="21"/>
  <c r="M81" i="25" l="1"/>
  <c r="N81" i="25"/>
  <c r="L81" i="25"/>
  <c r="K81" i="25"/>
  <c r="J81" i="25"/>
  <c r="I81" i="25"/>
  <c r="H81" i="25"/>
  <c r="M79" i="25"/>
  <c r="N79" i="25"/>
  <c r="L79" i="25"/>
  <c r="K79" i="25"/>
  <c r="J79" i="25"/>
  <c r="I79" i="25"/>
  <c r="H79" i="25"/>
  <c r="M136" i="25"/>
  <c r="N136" i="25"/>
  <c r="L136" i="25"/>
  <c r="K136" i="25"/>
  <c r="J136" i="25"/>
  <c r="I136" i="25"/>
  <c r="H136" i="25"/>
  <c r="M134" i="25"/>
  <c r="N134" i="25"/>
  <c r="I228" i="22"/>
  <c r="J228" i="22"/>
  <c r="I226" i="22"/>
  <c r="J226" i="22"/>
  <c r="I76" i="20"/>
  <c r="J76" i="20"/>
  <c r="I52" i="20"/>
  <c r="J52" i="20"/>
  <c r="L134" i="25"/>
  <c r="K134" i="25"/>
  <c r="J134" i="25"/>
  <c r="I134" i="25"/>
  <c r="H134" i="25"/>
  <c r="L238" i="25"/>
  <c r="N16" i="25" l="1"/>
  <c r="N18" i="25"/>
  <c r="N21" i="25"/>
  <c r="N24" i="25"/>
  <c r="N33" i="25"/>
  <c r="N41" i="25"/>
  <c r="N44" i="25"/>
  <c r="N46" i="25"/>
  <c r="N48" i="25"/>
  <c r="N54" i="25"/>
  <c r="N58" i="25"/>
  <c r="N65" i="25"/>
  <c r="N69" i="25"/>
  <c r="N71" i="25"/>
  <c r="N75" i="25"/>
  <c r="N77" i="25"/>
  <c r="N89" i="25"/>
  <c r="N102" i="25"/>
  <c r="N104" i="25"/>
  <c r="N109" i="25"/>
  <c r="N121" i="25"/>
  <c r="N125" i="25"/>
  <c r="N146" i="25"/>
  <c r="N152" i="25"/>
  <c r="N155" i="25"/>
  <c r="N159" i="25"/>
  <c r="N165" i="25"/>
  <c r="N168" i="25"/>
  <c r="N174" i="25"/>
  <c r="N176" i="25"/>
  <c r="N178" i="25"/>
  <c r="N180" i="25"/>
  <c r="N182" i="25"/>
  <c r="N184" i="25"/>
  <c r="N186" i="25"/>
  <c r="N193" i="25"/>
  <c r="N197" i="25"/>
  <c r="N199" i="25"/>
  <c r="N204" i="25"/>
  <c r="N206" i="25"/>
  <c r="N210" i="25"/>
  <c r="N215" i="25"/>
  <c r="N222" i="25"/>
  <c r="N227" i="25"/>
  <c r="N230" i="25"/>
  <c r="N233" i="25"/>
  <c r="N235" i="25"/>
  <c r="N240" i="25"/>
  <c r="N255" i="25"/>
  <c r="N262" i="25"/>
  <c r="N269" i="25"/>
  <c r="N271" i="25"/>
  <c r="N274" i="25"/>
  <c r="N284" i="25"/>
  <c r="N292" i="25"/>
  <c r="N294" i="25"/>
  <c r="N298" i="25"/>
  <c r="J16" i="28"/>
  <c r="J19" i="28"/>
  <c r="J21" i="28"/>
  <c r="J23" i="28"/>
  <c r="J26" i="28"/>
  <c r="J30" i="28"/>
  <c r="J32" i="28"/>
  <c r="J34" i="28"/>
  <c r="J36" i="28"/>
  <c r="J41" i="28"/>
  <c r="J45" i="28"/>
  <c r="J48" i="28"/>
  <c r="J51" i="28"/>
  <c r="J54" i="28"/>
  <c r="J57" i="28"/>
  <c r="J60" i="28"/>
  <c r="J62" i="28"/>
  <c r="J64" i="28"/>
  <c r="J70" i="28"/>
  <c r="J74" i="28"/>
  <c r="J76" i="28"/>
  <c r="J78" i="28"/>
  <c r="J81" i="28"/>
  <c r="J84" i="28"/>
  <c r="J92" i="28"/>
  <c r="J95" i="28"/>
  <c r="J99" i="28"/>
  <c r="J102" i="28"/>
  <c r="J104" i="28"/>
  <c r="J106" i="28"/>
  <c r="J108" i="28"/>
  <c r="J111" i="28"/>
  <c r="J113" i="28"/>
  <c r="J119" i="28"/>
  <c r="J121" i="28"/>
  <c r="J123" i="28"/>
  <c r="J125" i="28"/>
  <c r="J137" i="28"/>
  <c r="J148" i="28"/>
  <c r="J159" i="28"/>
  <c r="J161" i="28"/>
  <c r="J166" i="28"/>
  <c r="J169" i="28"/>
  <c r="J178" i="28"/>
  <c r="J179" i="28"/>
  <c r="J180" i="28"/>
  <c r="J182" i="28"/>
  <c r="H67" i="27"/>
  <c r="J183" i="28" l="1"/>
  <c r="N223" i="25"/>
  <c r="J138" i="28"/>
  <c r="J139" i="28" s="1"/>
  <c r="N82" i="25"/>
  <c r="N301" i="25"/>
  <c r="J116" i="28"/>
  <c r="J128" i="28"/>
  <c r="N139" i="25"/>
  <c r="J96" i="28"/>
  <c r="N312" i="25"/>
  <c r="J172" i="28"/>
  <c r="J173" i="28" s="1"/>
  <c r="J152" i="28"/>
  <c r="J153" i="28" s="1"/>
  <c r="J37" i="28"/>
  <c r="J19" i="27"/>
  <c r="J23" i="27"/>
  <c r="J25" i="27"/>
  <c r="J33" i="27"/>
  <c r="J35" i="27"/>
  <c r="J37" i="27"/>
  <c r="J41" i="27"/>
  <c r="J44" i="27"/>
  <c r="J55" i="27"/>
  <c r="J59" i="27" s="1"/>
  <c r="J17" i="26"/>
  <c r="J25" i="26"/>
  <c r="J29" i="26"/>
  <c r="J33" i="26"/>
  <c r="J45" i="26"/>
  <c r="J47" i="26"/>
  <c r="J49" i="26"/>
  <c r="J57" i="26"/>
  <c r="J61" i="26"/>
  <c r="J78" i="26"/>
  <c r="J81" i="26"/>
  <c r="J84" i="26"/>
  <c r="J91" i="26"/>
  <c r="J93" i="26"/>
  <c r="J95" i="26"/>
  <c r="J97" i="26"/>
  <c r="J99" i="26"/>
  <c r="J101" i="26"/>
  <c r="J106" i="26"/>
  <c r="J109" i="26"/>
  <c r="J111" i="26"/>
  <c r="J113" i="26"/>
  <c r="J119" i="26"/>
  <c r="J120" i="26"/>
  <c r="J123" i="26"/>
  <c r="J124" i="26"/>
  <c r="J129" i="28" l="1"/>
  <c r="J174" i="28" s="1"/>
  <c r="J72" i="26"/>
  <c r="N302" i="25"/>
  <c r="N140" i="25"/>
  <c r="J45" i="27"/>
  <c r="J60" i="27" s="1"/>
  <c r="J61" i="27" s="1"/>
  <c r="J68" i="27"/>
  <c r="J114" i="26"/>
  <c r="J125" i="26"/>
  <c r="H284" i="24"/>
  <c r="N303" i="25" l="1"/>
  <c r="J115" i="26"/>
  <c r="J116" i="26" s="1"/>
  <c r="J38" i="24" l="1"/>
  <c r="J63" i="24"/>
  <c r="J66" i="24"/>
  <c r="J69" i="24"/>
  <c r="J76" i="24"/>
  <c r="J89" i="24"/>
  <c r="J96" i="24"/>
  <c r="J101" i="24"/>
  <c r="J105" i="24"/>
  <c r="J108" i="24"/>
  <c r="J112" i="24"/>
  <c r="J115" i="24"/>
  <c r="J117" i="24"/>
  <c r="J121" i="24"/>
  <c r="J132" i="24"/>
  <c r="J134" i="24"/>
  <c r="J141" i="24"/>
  <c r="J143" i="24"/>
  <c r="J145" i="24"/>
  <c r="J149" i="24"/>
  <c r="J157" i="24"/>
  <c r="J160" i="24"/>
  <c r="J162" i="24"/>
  <c r="J174" i="24"/>
  <c r="J177" i="24"/>
  <c r="J182" i="24"/>
  <c r="J187" i="24"/>
  <c r="J199" i="24"/>
  <c r="J213" i="24"/>
  <c r="J219" i="24"/>
  <c r="J224" i="24"/>
  <c r="J232" i="24"/>
  <c r="J241" i="24"/>
  <c r="J243" i="24"/>
  <c r="J265" i="24"/>
  <c r="J268" i="24"/>
  <c r="J272" i="24"/>
  <c r="J276" i="24"/>
  <c r="J279" i="24"/>
  <c r="J287" i="24"/>
  <c r="J118" i="23"/>
  <c r="I118" i="23"/>
  <c r="H118" i="23"/>
  <c r="J280" i="24" l="1"/>
  <c r="J281" i="24" s="1"/>
  <c r="J167" i="24"/>
  <c r="J193" i="24"/>
  <c r="J70" i="24"/>
  <c r="J209" i="24"/>
  <c r="J225" i="24"/>
  <c r="J293" i="24"/>
  <c r="J21" i="23"/>
  <c r="J25" i="23"/>
  <c r="J28" i="23"/>
  <c r="J57" i="23"/>
  <c r="J59" i="23"/>
  <c r="J61" i="23"/>
  <c r="J70" i="23"/>
  <c r="J90" i="23"/>
  <c r="J97" i="23"/>
  <c r="J99" i="23"/>
  <c r="J101" i="23"/>
  <c r="J103" i="23"/>
  <c r="J109" i="23"/>
  <c r="J113" i="23"/>
  <c r="H226" i="22"/>
  <c r="H228" i="22"/>
  <c r="J76" i="23" l="1"/>
  <c r="J40" i="23"/>
  <c r="J119" i="23"/>
  <c r="J128" i="23"/>
  <c r="J226" i="24"/>
  <c r="J282" i="24" s="1"/>
  <c r="J120" i="23" l="1"/>
  <c r="J121" i="23" s="1"/>
  <c r="J132" i="20"/>
  <c r="J25" i="22"/>
  <c r="J31" i="22"/>
  <c r="J34" i="22"/>
  <c r="J39" i="22"/>
  <c r="J49" i="22"/>
  <c r="J55" i="22"/>
  <c r="J58" i="22"/>
  <c r="J61" i="22"/>
  <c r="J66" i="22"/>
  <c r="J74" i="22"/>
  <c r="J79" i="22"/>
  <c r="J83" i="22"/>
  <c r="J88" i="22"/>
  <c r="J91" i="22"/>
  <c r="J94" i="22"/>
  <c r="J104" i="22"/>
  <c r="J111" i="22" s="1"/>
  <c r="J117" i="22"/>
  <c r="J119" i="22"/>
  <c r="J121" i="22"/>
  <c r="J132" i="22"/>
  <c r="J136" i="22"/>
  <c r="J139" i="22"/>
  <c r="J141" i="22"/>
  <c r="J143" i="22"/>
  <c r="J146" i="22"/>
  <c r="J148" i="22"/>
  <c r="J155" i="22"/>
  <c r="J157" i="22"/>
  <c r="J165" i="22"/>
  <c r="J169" i="22"/>
  <c r="J174" i="22"/>
  <c r="H125" i="21"/>
  <c r="H121" i="21"/>
  <c r="H69" i="21"/>
  <c r="J24" i="21"/>
  <c r="J40" i="21"/>
  <c r="J72" i="21"/>
  <c r="J76" i="21"/>
  <c r="J86" i="21"/>
  <c r="J90" i="21"/>
  <c r="J94" i="21"/>
  <c r="J98" i="21"/>
  <c r="J102" i="21"/>
  <c r="J104" i="21"/>
  <c r="J108" i="21"/>
  <c r="J116" i="21"/>
  <c r="H122" i="21"/>
  <c r="I116" i="21"/>
  <c r="H116" i="21"/>
  <c r="I108" i="21"/>
  <c r="H108" i="21"/>
  <c r="I104" i="21"/>
  <c r="H104" i="21"/>
  <c r="I102" i="21"/>
  <c r="H102" i="21"/>
  <c r="I98" i="21"/>
  <c r="H98" i="21"/>
  <c r="I94" i="21"/>
  <c r="H94" i="21"/>
  <c r="I90" i="21"/>
  <c r="H90" i="21"/>
  <c r="I86" i="21"/>
  <c r="H86" i="21"/>
  <c r="I76" i="21"/>
  <c r="H76" i="21"/>
  <c r="I72" i="21"/>
  <c r="H72" i="21"/>
  <c r="I40" i="21"/>
  <c r="H40" i="21"/>
  <c r="I24" i="21"/>
  <c r="H24" i="21"/>
  <c r="I20" i="21"/>
  <c r="H20" i="21"/>
  <c r="H18" i="21"/>
  <c r="I45" i="21" l="1"/>
  <c r="J45" i="21"/>
  <c r="J229" i="22"/>
  <c r="H45" i="21"/>
  <c r="H109" i="21"/>
  <c r="J125" i="22"/>
  <c r="J126" i="22" s="1"/>
  <c r="I117" i="21"/>
  <c r="I118" i="21" s="1"/>
  <c r="J166" i="22"/>
  <c r="J84" i="22"/>
  <c r="J149" i="22"/>
  <c r="J62" i="22"/>
  <c r="J95" i="22"/>
  <c r="J240" i="22"/>
  <c r="J117" i="21"/>
  <c r="J118" i="21" s="1"/>
  <c r="H117" i="21"/>
  <c r="H118" i="21" s="1"/>
  <c r="I109" i="21"/>
  <c r="I127" i="21"/>
  <c r="J109" i="21"/>
  <c r="J127" i="21"/>
  <c r="H127" i="21"/>
  <c r="H110" i="21" l="1"/>
  <c r="H119" i="21" s="1"/>
  <c r="J230" i="22"/>
  <c r="J96" i="22"/>
  <c r="I110" i="21"/>
  <c r="I119" i="21" s="1"/>
  <c r="J110" i="21"/>
  <c r="J119" i="21" s="1"/>
  <c r="J231" i="22" l="1"/>
  <c r="H130" i="20"/>
  <c r="H128" i="20"/>
  <c r="H76" i="20"/>
  <c r="J47" i="20"/>
  <c r="I47" i="20"/>
  <c r="H47" i="20"/>
  <c r="H132" i="20" l="1"/>
  <c r="J20" i="20" l="1"/>
  <c r="J22" i="20"/>
  <c r="J32" i="20"/>
  <c r="J35" i="20"/>
  <c r="J41" i="20"/>
  <c r="J56" i="20"/>
  <c r="J59" i="20" s="1"/>
  <c r="J63" i="20"/>
  <c r="J65" i="20"/>
  <c r="J101" i="20"/>
  <c r="J110" i="20"/>
  <c r="J114" i="20"/>
  <c r="J118" i="20"/>
  <c r="J120" i="20"/>
  <c r="J122" i="20"/>
  <c r="J77" i="20" l="1"/>
  <c r="J123" i="20"/>
  <c r="J53" i="20"/>
  <c r="J115" i="20"/>
  <c r="J124" i="20" l="1"/>
  <c r="J78" i="20"/>
  <c r="H70" i="28"/>
  <c r="I70" i="28"/>
  <c r="I162" i="24"/>
  <c r="H162" i="24"/>
  <c r="H52" i="20"/>
  <c r="H41" i="20"/>
  <c r="I41" i="20"/>
  <c r="H120" i="26"/>
  <c r="I120" i="26"/>
  <c r="J125" i="20" l="1"/>
  <c r="H74" i="28" l="1"/>
  <c r="I74" i="28"/>
  <c r="H26" i="28"/>
  <c r="I26" i="28"/>
  <c r="H65" i="26"/>
  <c r="H144" i="25"/>
  <c r="J309" i="25"/>
  <c r="K309" i="25"/>
  <c r="I310" i="25"/>
  <c r="J310" i="25"/>
  <c r="K310" i="25"/>
  <c r="M222" i="25"/>
  <c r="L222" i="25"/>
  <c r="K222" i="25"/>
  <c r="J222" i="25"/>
  <c r="I222" i="25"/>
  <c r="H220" i="25"/>
  <c r="K219" i="25"/>
  <c r="J219" i="25"/>
  <c r="I219" i="25"/>
  <c r="I298" i="25"/>
  <c r="J298" i="25"/>
  <c r="K298" i="25"/>
  <c r="L298" i="25"/>
  <c r="M298" i="25"/>
  <c r="M77" i="25"/>
  <c r="L77" i="25"/>
  <c r="K77" i="25"/>
  <c r="J77" i="25"/>
  <c r="I77" i="25"/>
  <c r="H77" i="25"/>
  <c r="I269" i="25"/>
  <c r="J269" i="25"/>
  <c r="K269" i="25"/>
  <c r="L269" i="25"/>
  <c r="M269" i="25"/>
  <c r="I262" i="25"/>
  <c r="J262" i="25"/>
  <c r="K262" i="25"/>
  <c r="L262" i="25"/>
  <c r="M262" i="25"/>
  <c r="I307" i="25"/>
  <c r="J307" i="25"/>
  <c r="K307" i="25"/>
  <c r="M121" i="25"/>
  <c r="I121" i="25"/>
  <c r="J121" i="25"/>
  <c r="K121" i="25"/>
  <c r="L121" i="25"/>
  <c r="H310" i="25" l="1"/>
  <c r="H222" i="25"/>
  <c r="H309" i="25"/>
  <c r="H219" i="25"/>
  <c r="H306" i="25"/>
  <c r="H307" i="25"/>
  <c r="I30" i="25" l="1"/>
  <c r="J30" i="25"/>
  <c r="K30" i="25"/>
  <c r="H290" i="24"/>
  <c r="H69" i="24"/>
  <c r="I69" i="24"/>
  <c r="H279" i="24"/>
  <c r="I279" i="24"/>
  <c r="H160" i="24"/>
  <c r="I160" i="24"/>
  <c r="H101" i="24"/>
  <c r="I101" i="24"/>
  <c r="H96" i="24"/>
  <c r="I96" i="24"/>
  <c r="H38" i="24"/>
  <c r="I38" i="24"/>
  <c r="H234" i="22"/>
  <c r="I117" i="22"/>
  <c r="H165" i="22"/>
  <c r="I165" i="22"/>
  <c r="H114" i="20" l="1"/>
  <c r="H16" i="25" l="1"/>
  <c r="I16" i="25"/>
  <c r="J16" i="25"/>
  <c r="K16" i="25"/>
  <c r="H17" i="25"/>
  <c r="H18" i="25" s="1"/>
  <c r="I18" i="25"/>
  <c r="J18" i="25"/>
  <c r="K18" i="25"/>
  <c r="I21" i="25"/>
  <c r="J21" i="25"/>
  <c r="K21" i="25"/>
  <c r="I24" i="25"/>
  <c r="J24" i="25"/>
  <c r="K24" i="25"/>
  <c r="H32" i="25"/>
  <c r="I33" i="25"/>
  <c r="J33" i="25"/>
  <c r="K33" i="25"/>
  <c r="H34" i="25"/>
  <c r="H35" i="25"/>
  <c r="H36" i="25"/>
  <c r="H37" i="25"/>
  <c r="I38" i="25"/>
  <c r="J38" i="25"/>
  <c r="K38" i="25"/>
  <c r="H39" i="25"/>
  <c r="H40" i="25"/>
  <c r="I41" i="25"/>
  <c r="J41" i="25"/>
  <c r="K41" i="25"/>
  <c r="H43" i="25"/>
  <c r="I44" i="25"/>
  <c r="J44" i="25"/>
  <c r="K44" i="25"/>
  <c r="H46" i="25"/>
  <c r="I46" i="25"/>
  <c r="J46" i="25"/>
  <c r="K46" i="25"/>
  <c r="H47" i="25"/>
  <c r="H48" i="25" s="1"/>
  <c r="I48" i="25"/>
  <c r="J48" i="25"/>
  <c r="K48" i="25"/>
  <c r="H49" i="25"/>
  <c r="H50" i="25" s="1"/>
  <c r="I50" i="25"/>
  <c r="J50" i="25"/>
  <c r="K50" i="25"/>
  <c r="H51" i="25"/>
  <c r="H52" i="25" s="1"/>
  <c r="I52" i="25"/>
  <c r="J52" i="25"/>
  <c r="K52" i="25"/>
  <c r="H53" i="25"/>
  <c r="H54" i="25" s="1"/>
  <c r="I54" i="25"/>
  <c r="J54" i="25"/>
  <c r="K54" i="25"/>
  <c r="H55" i="25"/>
  <c r="H56" i="25"/>
  <c r="H57" i="25"/>
  <c r="I58" i="25"/>
  <c r="J58" i="25"/>
  <c r="K58" i="25"/>
  <c r="H63" i="25"/>
  <c r="H64" i="25"/>
  <c r="I65" i="25"/>
  <c r="J65" i="25"/>
  <c r="K65" i="25"/>
  <c r="H67" i="25"/>
  <c r="H68" i="25"/>
  <c r="I69" i="25"/>
  <c r="J69" i="25"/>
  <c r="K69" i="25"/>
  <c r="H71" i="25"/>
  <c r="I71" i="25"/>
  <c r="J71" i="25"/>
  <c r="K71" i="25"/>
  <c r="H72" i="25"/>
  <c r="H73" i="25"/>
  <c r="H74" i="25"/>
  <c r="I75" i="25"/>
  <c r="J75" i="25"/>
  <c r="K75" i="25"/>
  <c r="H84" i="25"/>
  <c r="H85" i="25" s="1"/>
  <c r="I85" i="25"/>
  <c r="J85" i="25"/>
  <c r="K85" i="25"/>
  <c r="H86" i="25"/>
  <c r="H87" i="25" s="1"/>
  <c r="I87" i="25"/>
  <c r="J87" i="25"/>
  <c r="K87" i="25"/>
  <c r="H88" i="25"/>
  <c r="H89" i="25" s="1"/>
  <c r="I89" i="25"/>
  <c r="J89" i="25"/>
  <c r="K89" i="25"/>
  <c r="H90" i="25"/>
  <c r="H91" i="25" s="1"/>
  <c r="I91" i="25"/>
  <c r="J91" i="25"/>
  <c r="K91" i="25"/>
  <c r="H92" i="25"/>
  <c r="H93" i="25" s="1"/>
  <c r="I93" i="25"/>
  <c r="J93" i="25"/>
  <c r="K93" i="25"/>
  <c r="H95" i="25"/>
  <c r="H96" i="25"/>
  <c r="H101" i="25"/>
  <c r="I102" i="25"/>
  <c r="J102" i="25"/>
  <c r="K102" i="25"/>
  <c r="H104" i="25"/>
  <c r="I104" i="25"/>
  <c r="J104" i="25"/>
  <c r="K104" i="25"/>
  <c r="I109" i="25"/>
  <c r="J109" i="25"/>
  <c r="K109" i="25"/>
  <c r="H110" i="25"/>
  <c r="H111" i="25"/>
  <c r="I112" i="25"/>
  <c r="J112" i="25"/>
  <c r="K112" i="25"/>
  <c r="H113" i="25"/>
  <c r="H114" i="25"/>
  <c r="I115" i="25"/>
  <c r="J115" i="25"/>
  <c r="K115" i="25"/>
  <c r="H116" i="25"/>
  <c r="H117" i="25"/>
  <c r="I118" i="25"/>
  <c r="J118" i="25"/>
  <c r="K118" i="25"/>
  <c r="H121" i="25"/>
  <c r="H122" i="25"/>
  <c r="H123" i="25" s="1"/>
  <c r="I123" i="25"/>
  <c r="J123" i="25"/>
  <c r="K123" i="25"/>
  <c r="H124" i="25"/>
  <c r="H125" i="25" s="1"/>
  <c r="I125" i="25"/>
  <c r="J125" i="25"/>
  <c r="K125" i="25"/>
  <c r="H126" i="25"/>
  <c r="H127" i="25" s="1"/>
  <c r="I127" i="25"/>
  <c r="J127" i="25"/>
  <c r="K127" i="25"/>
  <c r="H128" i="25"/>
  <c r="H129" i="25"/>
  <c r="H131" i="25"/>
  <c r="I132" i="25"/>
  <c r="J132" i="25"/>
  <c r="K132" i="25"/>
  <c r="H146" i="25"/>
  <c r="I146" i="25"/>
  <c r="J146" i="25"/>
  <c r="K146" i="25"/>
  <c r="H147" i="25"/>
  <c r="H148" i="25" s="1"/>
  <c r="I148" i="25"/>
  <c r="J148" i="25"/>
  <c r="K148" i="25"/>
  <c r="H149" i="25"/>
  <c r="H150" i="25" s="1"/>
  <c r="I150" i="25"/>
  <c r="J150" i="25"/>
  <c r="K150" i="25"/>
  <c r="H152" i="25"/>
  <c r="I152" i="25"/>
  <c r="J152" i="25"/>
  <c r="K152" i="25"/>
  <c r="H153" i="25"/>
  <c r="H154" i="25"/>
  <c r="I155" i="25"/>
  <c r="J155" i="25"/>
  <c r="K155" i="25"/>
  <c r="H156" i="25"/>
  <c r="H157" i="25" s="1"/>
  <c r="I157" i="25"/>
  <c r="J157" i="25"/>
  <c r="K157" i="25"/>
  <c r="H158" i="25"/>
  <c r="H159" i="25" s="1"/>
  <c r="I159" i="25"/>
  <c r="J159" i="25"/>
  <c r="K159" i="25"/>
  <c r="H160" i="25"/>
  <c r="H161" i="25" s="1"/>
  <c r="I161" i="25"/>
  <c r="J161" i="25"/>
  <c r="K161" i="25"/>
  <c r="H162" i="25"/>
  <c r="H163" i="25" s="1"/>
  <c r="I163" i="25"/>
  <c r="J163" i="25"/>
  <c r="K163" i="25"/>
  <c r="H164" i="25"/>
  <c r="H165" i="25" s="1"/>
  <c r="I165" i="25"/>
  <c r="J165" i="25"/>
  <c r="K165" i="25"/>
  <c r="H167" i="25"/>
  <c r="I168" i="25"/>
  <c r="J168" i="25"/>
  <c r="K168" i="25"/>
  <c r="H174" i="25"/>
  <c r="I174" i="25"/>
  <c r="J174" i="25"/>
  <c r="K174" i="25"/>
  <c r="H175" i="25"/>
  <c r="H176" i="25" s="1"/>
  <c r="I176" i="25"/>
  <c r="J176" i="25"/>
  <c r="K176" i="25"/>
  <c r="H178" i="25"/>
  <c r="I178" i="25"/>
  <c r="J178" i="25"/>
  <c r="K178" i="25"/>
  <c r="H180" i="25"/>
  <c r="I180" i="25"/>
  <c r="J180" i="25"/>
  <c r="K180" i="25"/>
  <c r="H181" i="25"/>
  <c r="H182" i="25" s="1"/>
  <c r="I182" i="25"/>
  <c r="J182" i="25"/>
  <c r="K182" i="25"/>
  <c r="H183" i="25"/>
  <c r="H184" i="25" s="1"/>
  <c r="I184" i="25"/>
  <c r="J184" i="25"/>
  <c r="K184" i="25"/>
  <c r="H186" i="25"/>
  <c r="I186" i="25"/>
  <c r="J186" i="25"/>
  <c r="K186" i="25"/>
  <c r="H189" i="25"/>
  <c r="I189" i="25"/>
  <c r="J189" i="25"/>
  <c r="K189" i="25"/>
  <c r="H191" i="25"/>
  <c r="I193" i="25"/>
  <c r="J193" i="25"/>
  <c r="K193" i="25"/>
  <c r="H196" i="25"/>
  <c r="H197" i="25" s="1"/>
  <c r="I197" i="25"/>
  <c r="J197" i="25"/>
  <c r="K197" i="25"/>
  <c r="H198" i="25"/>
  <c r="H199" i="25" s="1"/>
  <c r="I199" i="25"/>
  <c r="J199" i="25"/>
  <c r="K199" i="25"/>
  <c r="H200" i="25"/>
  <c r="H201" i="25"/>
  <c r="H202" i="25"/>
  <c r="H203" i="25"/>
  <c r="I204" i="25"/>
  <c r="J204" i="25"/>
  <c r="K204" i="25"/>
  <c r="H206" i="25"/>
  <c r="I206" i="25"/>
  <c r="J206" i="25"/>
  <c r="K206" i="25"/>
  <c r="H208" i="25"/>
  <c r="I210" i="25"/>
  <c r="J210" i="25"/>
  <c r="K210" i="25"/>
  <c r="H215" i="25"/>
  <c r="I215" i="25"/>
  <c r="J215" i="25"/>
  <c r="K215" i="25"/>
  <c r="I227" i="25"/>
  <c r="J227" i="25"/>
  <c r="K227" i="25"/>
  <c r="H229" i="25"/>
  <c r="I230" i="25"/>
  <c r="J230" i="25"/>
  <c r="K230" i="25"/>
  <c r="H233" i="25"/>
  <c r="I233" i="25"/>
  <c r="J233" i="25"/>
  <c r="K233" i="25"/>
  <c r="H239" i="25"/>
  <c r="H240" i="25" s="1"/>
  <c r="I240" i="25"/>
  <c r="J240" i="25"/>
  <c r="K240" i="25"/>
  <c r="H241" i="25"/>
  <c r="H242" i="25" s="1"/>
  <c r="I242" i="25"/>
  <c r="J242" i="25"/>
  <c r="K242" i="25"/>
  <c r="H243" i="25"/>
  <c r="H246" i="25" s="1"/>
  <c r="I246" i="25"/>
  <c r="J246" i="25"/>
  <c r="K246" i="25"/>
  <c r="I249" i="25"/>
  <c r="J249" i="25"/>
  <c r="K249" i="25"/>
  <c r="H250" i="25"/>
  <c r="H251" i="25" s="1"/>
  <c r="I251" i="25"/>
  <c r="J251" i="25"/>
  <c r="K251" i="25"/>
  <c r="H252" i="25"/>
  <c r="H253" i="25"/>
  <c r="H254" i="25"/>
  <c r="I255" i="25"/>
  <c r="J255" i="25"/>
  <c r="K255" i="25"/>
  <c r="H267" i="25"/>
  <c r="H270" i="25"/>
  <c r="H271" i="25" s="1"/>
  <c r="I271" i="25"/>
  <c r="J271" i="25"/>
  <c r="K271" i="25"/>
  <c r="H272" i="25"/>
  <c r="H273" i="25"/>
  <c r="I274" i="25"/>
  <c r="J274" i="25"/>
  <c r="K274" i="25"/>
  <c r="H275" i="25"/>
  <c r="H276" i="25"/>
  <c r="I277" i="25"/>
  <c r="J277" i="25"/>
  <c r="K277" i="25"/>
  <c r="H278" i="25"/>
  <c r="H279" i="25" s="1"/>
  <c r="I279" i="25"/>
  <c r="J279" i="25"/>
  <c r="K279" i="25"/>
  <c r="H280" i="25"/>
  <c r="H281" i="25" s="1"/>
  <c r="I281" i="25"/>
  <c r="J281" i="25"/>
  <c r="K281" i="25"/>
  <c r="I284" i="25"/>
  <c r="J284" i="25"/>
  <c r="K284" i="25"/>
  <c r="H285" i="25"/>
  <c r="H286" i="25" s="1"/>
  <c r="I286" i="25"/>
  <c r="J286" i="25"/>
  <c r="K286" i="25"/>
  <c r="H287" i="25"/>
  <c r="H288" i="25"/>
  <c r="I289" i="25"/>
  <c r="J289" i="25"/>
  <c r="K289" i="25"/>
  <c r="H290" i="25"/>
  <c r="H291" i="25"/>
  <c r="I292" i="25"/>
  <c r="J292" i="25"/>
  <c r="K292" i="25"/>
  <c r="H294" i="25"/>
  <c r="I294" i="25"/>
  <c r="J294" i="25"/>
  <c r="K294" i="25"/>
  <c r="I308" i="25"/>
  <c r="J308" i="25"/>
  <c r="K308" i="25"/>
  <c r="I311" i="25"/>
  <c r="J311" i="25"/>
  <c r="K311" i="25"/>
  <c r="K223" i="25" l="1"/>
  <c r="I223" i="25"/>
  <c r="J223" i="25"/>
  <c r="K82" i="25"/>
  <c r="J82" i="25"/>
  <c r="I82" i="25"/>
  <c r="H298" i="25"/>
  <c r="H277" i="25"/>
  <c r="H269" i="25"/>
  <c r="H262" i="25"/>
  <c r="H118" i="25"/>
  <c r="H30" i="25"/>
  <c r="H41" i="25"/>
  <c r="K139" i="25"/>
  <c r="H75" i="25"/>
  <c r="H24" i="25"/>
  <c r="H193" i="25"/>
  <c r="H102" i="25"/>
  <c r="H115" i="25"/>
  <c r="H255" i="25"/>
  <c r="H33" i="25"/>
  <c r="H289" i="25"/>
  <c r="H284" i="25"/>
  <c r="H311" i="25"/>
  <c r="H227" i="25"/>
  <c r="H210" i="25"/>
  <c r="H168" i="25"/>
  <c r="H155" i="25"/>
  <c r="H69" i="25"/>
  <c r="H65" i="25"/>
  <c r="H308" i="25"/>
  <c r="H21" i="25"/>
  <c r="K312" i="25"/>
  <c r="H274" i="25"/>
  <c r="H44" i="25"/>
  <c r="H230" i="25"/>
  <c r="H132" i="25"/>
  <c r="I301" i="25"/>
  <c r="H204" i="25"/>
  <c r="K301" i="25"/>
  <c r="H109" i="25"/>
  <c r="H58" i="25"/>
  <c r="I139" i="25"/>
  <c r="J301" i="25"/>
  <c r="H112" i="25"/>
  <c r="H38" i="25"/>
  <c r="J312" i="25"/>
  <c r="I312" i="25"/>
  <c r="H292" i="25"/>
  <c r="H249" i="25"/>
  <c r="J139" i="25"/>
  <c r="H223" i="25" l="1"/>
  <c r="H82" i="25"/>
  <c r="H139" i="25"/>
  <c r="K140" i="25"/>
  <c r="J140" i="25"/>
  <c r="H301" i="25"/>
  <c r="I302" i="25"/>
  <c r="H312" i="25"/>
  <c r="I140" i="25"/>
  <c r="K302" i="25"/>
  <c r="J302" i="25"/>
  <c r="K303" i="25" l="1"/>
  <c r="H140" i="25"/>
  <c r="J303" i="25"/>
  <c r="H302" i="25"/>
  <c r="I303" i="25"/>
  <c r="H303" i="25" l="1"/>
  <c r="L75" i="25" l="1"/>
  <c r="M75" i="25"/>
  <c r="H141" i="24"/>
  <c r="I141" i="24"/>
  <c r="H44" i="27" l="1"/>
  <c r="I44" i="27"/>
  <c r="I66" i="24"/>
  <c r="H66" i="24"/>
  <c r="I63" i="24"/>
  <c r="H63" i="24"/>
  <c r="H70" i="24" l="1"/>
  <c r="I70" i="24"/>
  <c r="H119" i="26" l="1"/>
  <c r="I119" i="26"/>
  <c r="H61" i="26"/>
  <c r="I61" i="26"/>
  <c r="H57" i="26"/>
  <c r="I57" i="26"/>
  <c r="L146" i="25"/>
  <c r="M146" i="25"/>
  <c r="L193" i="25"/>
  <c r="M193" i="25"/>
  <c r="H174" i="22" l="1"/>
  <c r="I174" i="22"/>
  <c r="I157" i="24" l="1"/>
  <c r="H157" i="24"/>
  <c r="L65" i="25" l="1"/>
  <c r="M65" i="25"/>
  <c r="I148" i="22" l="1"/>
  <c r="H148" i="22"/>
  <c r="H238" i="22" l="1"/>
  <c r="I58" i="22" l="1"/>
  <c r="H58" i="22"/>
  <c r="H49" i="22" l="1"/>
  <c r="I49" i="22"/>
  <c r="I182" i="28" l="1"/>
  <c r="I169" i="28"/>
  <c r="H169" i="28"/>
  <c r="I113" i="26" l="1"/>
  <c r="H113" i="26"/>
  <c r="M71" i="25"/>
  <c r="L71" i="25"/>
  <c r="H81" i="28" l="1"/>
  <c r="I81" i="28"/>
  <c r="H123" i="26"/>
  <c r="I123" i="26"/>
  <c r="H149" i="24" l="1"/>
  <c r="I149" i="24"/>
  <c r="I22" i="20" l="1"/>
  <c r="I25" i="20"/>
  <c r="I32" i="20"/>
  <c r="I35" i="20"/>
  <c r="H35" i="20"/>
  <c r="H32" i="20"/>
  <c r="H25" i="20"/>
  <c r="H22" i="20"/>
  <c r="H53" i="20" l="1"/>
  <c r="I53" i="20"/>
  <c r="L102" i="25"/>
  <c r="M102" i="25"/>
  <c r="H101" i="20" l="1"/>
  <c r="H28" i="23" l="1"/>
  <c r="I28" i="23"/>
  <c r="H23" i="27" l="1"/>
  <c r="I23" i="27"/>
  <c r="H66" i="27"/>
  <c r="L210" i="25"/>
  <c r="M210" i="25"/>
  <c r="H70" i="23"/>
  <c r="I70" i="23"/>
  <c r="M69" i="25" l="1"/>
  <c r="L69" i="25"/>
  <c r="M58" i="25"/>
  <c r="L58" i="25"/>
  <c r="M215" i="25" l="1"/>
  <c r="L215" i="25"/>
  <c r="I111" i="26" l="1"/>
  <c r="H111" i="26"/>
  <c r="I145" i="24"/>
  <c r="H145" i="24"/>
  <c r="I109" i="26" l="1"/>
  <c r="H109" i="26"/>
  <c r="I90" i="23" l="1"/>
  <c r="H90" i="23"/>
  <c r="H63" i="20" l="1"/>
  <c r="I63" i="20"/>
  <c r="H64" i="27" l="1"/>
  <c r="I36" i="28" l="1"/>
  <c r="H36" i="28"/>
  <c r="L155" i="25" l="1"/>
  <c r="M155" i="25"/>
  <c r="H104" i="28"/>
  <c r="I104" i="28"/>
  <c r="I180" i="28"/>
  <c r="I113" i="28"/>
  <c r="H113" i="28"/>
  <c r="H291" i="24" l="1"/>
  <c r="I182" i="24" l="1"/>
  <c r="H182" i="24"/>
  <c r="H122" i="20" l="1"/>
  <c r="I122" i="20"/>
  <c r="H120" i="20"/>
  <c r="I120" i="20"/>
  <c r="I55" i="27"/>
  <c r="I59" i="27" s="1"/>
  <c r="I287" i="24"/>
  <c r="I293" i="24" s="1"/>
  <c r="H287" i="24"/>
  <c r="I123" i="20" l="1"/>
  <c r="H123" i="20"/>
  <c r="L235" i="25"/>
  <c r="M235" i="25"/>
  <c r="L18" i="25"/>
  <c r="M18" i="25"/>
  <c r="L125" i="25" l="1"/>
  <c r="M125" i="25"/>
  <c r="L104" i="25"/>
  <c r="M104" i="25"/>
  <c r="L89" i="25"/>
  <c r="M89" i="25"/>
  <c r="L46" i="25"/>
  <c r="M46" i="25"/>
  <c r="L44" i="25"/>
  <c r="M44" i="25"/>
  <c r="L24" i="25"/>
  <c r="M24" i="25"/>
  <c r="L21" i="25"/>
  <c r="M21" i="25"/>
  <c r="L16" i="25"/>
  <c r="M16" i="25"/>
  <c r="L54" i="25"/>
  <c r="M54" i="25"/>
  <c r="L48" i="25"/>
  <c r="M48" i="25"/>
  <c r="H110" i="20" l="1"/>
  <c r="I110" i="20"/>
  <c r="H88" i="20"/>
  <c r="I88" i="20"/>
  <c r="H56" i="20"/>
  <c r="I56" i="20"/>
  <c r="H65" i="20"/>
  <c r="H77" i="20" s="1"/>
  <c r="I65" i="20"/>
  <c r="I77" i="20" s="1"/>
  <c r="L204" i="25"/>
  <c r="M204" i="25"/>
  <c r="M206" i="25"/>
  <c r="L206" i="25"/>
  <c r="H115" i="20" l="1"/>
  <c r="H124" i="20" s="1"/>
  <c r="L308" i="25"/>
  <c r="L312" i="25" s="1"/>
  <c r="M294" i="25"/>
  <c r="L294" i="25"/>
  <c r="M292" i="25"/>
  <c r="L292" i="25"/>
  <c r="M284" i="25"/>
  <c r="L284" i="25"/>
  <c r="M274" i="25"/>
  <c r="L274" i="25"/>
  <c r="M271" i="25"/>
  <c r="L271" i="25"/>
  <c r="M255" i="25"/>
  <c r="L255" i="25"/>
  <c r="M240" i="25"/>
  <c r="L240" i="25"/>
  <c r="M233" i="25"/>
  <c r="M230" i="25"/>
  <c r="L230" i="25"/>
  <c r="M227" i="25"/>
  <c r="L227" i="25"/>
  <c r="M199" i="25"/>
  <c r="L199" i="25"/>
  <c r="M197" i="25"/>
  <c r="L197" i="25"/>
  <c r="M186" i="25"/>
  <c r="L186" i="25"/>
  <c r="M184" i="25"/>
  <c r="L184" i="25"/>
  <c r="M182" i="25"/>
  <c r="L182" i="25"/>
  <c r="M180" i="25"/>
  <c r="L180" i="25"/>
  <c r="M178" i="25"/>
  <c r="L178" i="25"/>
  <c r="M176" i="25"/>
  <c r="L176" i="25"/>
  <c r="M174" i="25"/>
  <c r="L174" i="25"/>
  <c r="M168" i="25"/>
  <c r="L168" i="25"/>
  <c r="M165" i="25"/>
  <c r="L165" i="25"/>
  <c r="M159" i="25"/>
  <c r="L159" i="25"/>
  <c r="M152" i="25"/>
  <c r="L152" i="25"/>
  <c r="M109" i="25"/>
  <c r="M139" i="25" s="1"/>
  <c r="L109" i="25"/>
  <c r="L139" i="25" s="1"/>
  <c r="M41" i="25"/>
  <c r="L41" i="25"/>
  <c r="M38" i="25"/>
  <c r="M33" i="25"/>
  <c r="M82" i="25" s="1"/>
  <c r="L33" i="25"/>
  <c r="L82" i="25" s="1"/>
  <c r="L223" i="25" l="1"/>
  <c r="M223" i="25"/>
  <c r="M301" i="25"/>
  <c r="L301" i="25"/>
  <c r="M140" i="25"/>
  <c r="L140" i="25"/>
  <c r="M312" i="25"/>
  <c r="M302" i="25" l="1"/>
  <c r="M303" i="25" s="1"/>
  <c r="L302" i="25"/>
  <c r="L303" i="25" s="1"/>
  <c r="H288" i="24" l="1"/>
  <c r="I276" i="24"/>
  <c r="H276" i="24"/>
  <c r="I272" i="24"/>
  <c r="H272" i="24"/>
  <c r="I268" i="24"/>
  <c r="H268" i="24"/>
  <c r="I265" i="24"/>
  <c r="H265" i="24"/>
  <c r="I243" i="24"/>
  <c r="H243" i="24"/>
  <c r="I241" i="24"/>
  <c r="H241" i="24"/>
  <c r="I232" i="24"/>
  <c r="H232" i="24"/>
  <c r="I224" i="24"/>
  <c r="H224" i="24"/>
  <c r="I219" i="24"/>
  <c r="H219" i="24"/>
  <c r="I213" i="24"/>
  <c r="H213" i="24"/>
  <c r="I199" i="24"/>
  <c r="H199" i="24"/>
  <c r="I187" i="24"/>
  <c r="H187" i="24"/>
  <c r="I177" i="24"/>
  <c r="H177" i="24"/>
  <c r="I174" i="24"/>
  <c r="H174" i="24"/>
  <c r="I143" i="24"/>
  <c r="H143" i="24"/>
  <c r="I134" i="24"/>
  <c r="H134" i="24"/>
  <c r="I132" i="24"/>
  <c r="H132" i="24"/>
  <c r="I121" i="24"/>
  <c r="H121" i="24"/>
  <c r="I117" i="24"/>
  <c r="H117" i="24"/>
  <c r="I115" i="24"/>
  <c r="H115" i="24"/>
  <c r="I112" i="24"/>
  <c r="H112" i="24"/>
  <c r="I108" i="24"/>
  <c r="H108" i="24"/>
  <c r="I105" i="24"/>
  <c r="H105" i="24"/>
  <c r="I89" i="24"/>
  <c r="H89" i="24"/>
  <c r="I76" i="24"/>
  <c r="H76" i="24"/>
  <c r="H280" i="24" l="1"/>
  <c r="I280" i="24"/>
  <c r="I281" i="24" s="1"/>
  <c r="H167" i="24"/>
  <c r="I167" i="24"/>
  <c r="I193" i="24"/>
  <c r="H209" i="24"/>
  <c r="I209" i="24"/>
  <c r="H193" i="24"/>
  <c r="H281" i="24"/>
  <c r="I225" i="24"/>
  <c r="H225" i="24"/>
  <c r="H293" i="24"/>
  <c r="I226" i="24" l="1"/>
  <c r="I282" i="24" s="1"/>
  <c r="H226" i="24"/>
  <c r="H282" i="24" s="1"/>
  <c r="H65" i="27" l="1"/>
  <c r="H62" i="27"/>
  <c r="H55" i="27"/>
  <c r="H59" i="27" s="1"/>
  <c r="H41" i="27"/>
  <c r="I41" i="27"/>
  <c r="H37" i="27"/>
  <c r="I37" i="27"/>
  <c r="H35" i="27"/>
  <c r="I35" i="27"/>
  <c r="H33" i="27"/>
  <c r="I33" i="27"/>
  <c r="H25" i="27"/>
  <c r="I25" i="27"/>
  <c r="H19" i="27"/>
  <c r="I19" i="27"/>
  <c r="H239" i="22"/>
  <c r="H235" i="22"/>
  <c r="I223" i="22"/>
  <c r="H223" i="22"/>
  <c r="I214" i="22"/>
  <c r="H214" i="22"/>
  <c r="I211" i="22"/>
  <c r="H211" i="22"/>
  <c r="I208" i="22"/>
  <c r="H208" i="22"/>
  <c r="I199" i="22"/>
  <c r="H199" i="22"/>
  <c r="I197" i="22"/>
  <c r="H197" i="22"/>
  <c r="I195" i="22"/>
  <c r="H195" i="22"/>
  <c r="I193" i="22"/>
  <c r="H193" i="22"/>
  <c r="I169" i="22"/>
  <c r="H169" i="22"/>
  <c r="I157" i="22"/>
  <c r="H157" i="22"/>
  <c r="I155" i="22"/>
  <c r="H155" i="22"/>
  <c r="I146" i="22"/>
  <c r="H146" i="22"/>
  <c r="I143" i="22"/>
  <c r="H143" i="22"/>
  <c r="I141" i="22"/>
  <c r="H141" i="22"/>
  <c r="I139" i="22"/>
  <c r="H139" i="22"/>
  <c r="I136" i="22"/>
  <c r="H136" i="22"/>
  <c r="I132" i="22"/>
  <c r="H132" i="22"/>
  <c r="I121" i="22"/>
  <c r="H121" i="22"/>
  <c r="I119" i="22"/>
  <c r="H119" i="22"/>
  <c r="I104" i="22"/>
  <c r="I111" i="22" s="1"/>
  <c r="H104" i="22"/>
  <c r="H111" i="22" s="1"/>
  <c r="I94" i="22"/>
  <c r="H94" i="22"/>
  <c r="I91" i="22"/>
  <c r="H91" i="22"/>
  <c r="I88" i="22"/>
  <c r="H88" i="22"/>
  <c r="I83" i="22"/>
  <c r="H83" i="22"/>
  <c r="I79" i="22"/>
  <c r="H79" i="22"/>
  <c r="I74" i="22"/>
  <c r="H74" i="22"/>
  <c r="I66" i="22"/>
  <c r="H66" i="22"/>
  <c r="I61" i="22"/>
  <c r="I55" i="22"/>
  <c r="H55" i="22"/>
  <c r="I39" i="22"/>
  <c r="I34" i="22"/>
  <c r="H34" i="22"/>
  <c r="I31" i="22"/>
  <c r="H31" i="22"/>
  <c r="I25" i="22"/>
  <c r="H25" i="22"/>
  <c r="H125" i="22" l="1"/>
  <c r="H126" i="22" s="1"/>
  <c r="H229" i="22"/>
  <c r="I125" i="22"/>
  <c r="I126" i="22" s="1"/>
  <c r="I229" i="22"/>
  <c r="H166" i="22"/>
  <c r="H149" i="22"/>
  <c r="I166" i="22"/>
  <c r="I149" i="22"/>
  <c r="I62" i="22"/>
  <c r="H62" i="22"/>
  <c r="I68" i="27"/>
  <c r="H240" i="22"/>
  <c r="I240" i="22"/>
  <c r="H68" i="27"/>
  <c r="I84" i="22"/>
  <c r="I45" i="27"/>
  <c r="I60" i="27" s="1"/>
  <c r="I61" i="27" s="1"/>
  <c r="H45" i="27"/>
  <c r="H60" i="27" s="1"/>
  <c r="H61" i="27" s="1"/>
  <c r="H95" i="22"/>
  <c r="I95" i="22"/>
  <c r="H84" i="22"/>
  <c r="I230" i="22" l="1"/>
  <c r="H96" i="22"/>
  <c r="I96" i="22"/>
  <c r="H230" i="22"/>
  <c r="H231" i="22" l="1"/>
  <c r="I231" i="22"/>
  <c r="H25" i="23" l="1"/>
  <c r="I25" i="23"/>
  <c r="H21" i="23"/>
  <c r="I21" i="23"/>
  <c r="H59" i="20"/>
  <c r="H78" i="20" s="1"/>
  <c r="H125" i="20" s="1"/>
  <c r="I59" i="20"/>
  <c r="I78" i="20" s="1"/>
  <c r="I40" i="23" l="1"/>
  <c r="H17" i="26"/>
  <c r="I17" i="26"/>
  <c r="H137" i="28"/>
  <c r="I137" i="28"/>
  <c r="H124" i="26" l="1"/>
  <c r="I124" i="26"/>
  <c r="H45" i="26"/>
  <c r="I45" i="26"/>
  <c r="H109" i="23"/>
  <c r="I109" i="23"/>
  <c r="I179" i="28"/>
  <c r="H178" i="28"/>
  <c r="H183" i="28" s="1"/>
  <c r="I178" i="28"/>
  <c r="I125" i="28"/>
  <c r="H125" i="28"/>
  <c r="I123" i="28"/>
  <c r="H123" i="28"/>
  <c r="H166" i="28"/>
  <c r="I166" i="28"/>
  <c r="H161" i="28"/>
  <c r="I161" i="28"/>
  <c r="H159" i="28"/>
  <c r="I159" i="28"/>
  <c r="H148" i="28"/>
  <c r="I148" i="28"/>
  <c r="H138" i="28"/>
  <c r="H139" i="28" s="1"/>
  <c r="I138" i="28"/>
  <c r="I139" i="28" s="1"/>
  <c r="H121" i="28"/>
  <c r="I121" i="28"/>
  <c r="H119" i="28"/>
  <c r="I119" i="28"/>
  <c r="H111" i="28"/>
  <c r="I111" i="28"/>
  <c r="H108" i="28"/>
  <c r="I108" i="28"/>
  <c r="H106" i="28"/>
  <c r="I106" i="28"/>
  <c r="H102" i="28"/>
  <c r="I102" i="28"/>
  <c r="H99" i="28"/>
  <c r="I99" i="28"/>
  <c r="H95" i="28"/>
  <c r="I95" i="28"/>
  <c r="H92" i="28"/>
  <c r="I92" i="28"/>
  <c r="H84" i="28"/>
  <c r="I84" i="28"/>
  <c r="H78" i="28"/>
  <c r="I78" i="28"/>
  <c r="H76" i="28"/>
  <c r="I76" i="28"/>
  <c r="H64" i="28"/>
  <c r="I64" i="28"/>
  <c r="H62" i="28"/>
  <c r="I62" i="28"/>
  <c r="H60" i="28"/>
  <c r="I60" i="28"/>
  <c r="H57" i="28"/>
  <c r="I57" i="28"/>
  <c r="H54" i="28"/>
  <c r="I54" i="28"/>
  <c r="H51" i="28"/>
  <c r="I51" i="28"/>
  <c r="H48" i="28"/>
  <c r="I48" i="28"/>
  <c r="H45" i="28"/>
  <c r="I45" i="28"/>
  <c r="H41" i="28"/>
  <c r="I41" i="28"/>
  <c r="H34" i="28"/>
  <c r="I34" i="28"/>
  <c r="H32" i="28"/>
  <c r="I32" i="28"/>
  <c r="H30" i="28"/>
  <c r="I30" i="28"/>
  <c r="H23" i="28"/>
  <c r="I23" i="28"/>
  <c r="H21" i="28"/>
  <c r="I21" i="28"/>
  <c r="H19" i="28"/>
  <c r="I19" i="28"/>
  <c r="H16" i="28"/>
  <c r="I16" i="28"/>
  <c r="H106" i="26"/>
  <c r="I106" i="26"/>
  <c r="H101" i="26"/>
  <c r="I101" i="26"/>
  <c r="H99" i="26"/>
  <c r="I99" i="26"/>
  <c r="H97" i="26"/>
  <c r="I97" i="26"/>
  <c r="H95" i="26"/>
  <c r="I95" i="26"/>
  <c r="H93" i="26"/>
  <c r="I93" i="26"/>
  <c r="H91" i="26"/>
  <c r="I91" i="26"/>
  <c r="H84" i="26"/>
  <c r="I84" i="26"/>
  <c r="H81" i="26"/>
  <c r="I81" i="26"/>
  <c r="H78" i="26"/>
  <c r="I78" i="26"/>
  <c r="H49" i="26"/>
  <c r="I49" i="26"/>
  <c r="H47" i="26"/>
  <c r="I47" i="26"/>
  <c r="H33" i="26"/>
  <c r="I33" i="26"/>
  <c r="H29" i="26"/>
  <c r="I29" i="26"/>
  <c r="H25" i="26"/>
  <c r="I25" i="26"/>
  <c r="H172" i="28" l="1"/>
  <c r="I116" i="28"/>
  <c r="I183" i="28"/>
  <c r="H116" i="28"/>
  <c r="H128" i="28"/>
  <c r="I128" i="28"/>
  <c r="I72" i="26"/>
  <c r="H72" i="26"/>
  <c r="I152" i="28"/>
  <c r="I153" i="28" s="1"/>
  <c r="H96" i="28"/>
  <c r="I96" i="28"/>
  <c r="H152" i="28"/>
  <c r="H153" i="28" s="1"/>
  <c r="I172" i="28"/>
  <c r="I173" i="28" s="1"/>
  <c r="H173" i="28"/>
  <c r="I114" i="26"/>
  <c r="H114" i="26"/>
  <c r="I125" i="26"/>
  <c r="H125" i="26"/>
  <c r="I37" i="28"/>
  <c r="H37" i="28"/>
  <c r="H129" i="28" l="1"/>
  <c r="H174" i="28" s="1"/>
  <c r="I129" i="28"/>
  <c r="I174" i="28" s="1"/>
  <c r="I115" i="26"/>
  <c r="I116" i="26" s="1"/>
  <c r="H115" i="26"/>
  <c r="H116" i="26" s="1"/>
  <c r="H128" i="23" l="1"/>
  <c r="I57" i="23"/>
  <c r="H57" i="23"/>
  <c r="H113" i="23" l="1"/>
  <c r="H103" i="23"/>
  <c r="I103" i="23"/>
  <c r="H101" i="23"/>
  <c r="I101" i="23"/>
  <c r="H99" i="23"/>
  <c r="I99" i="23"/>
  <c r="H97" i="23"/>
  <c r="H61" i="23"/>
  <c r="I61" i="23"/>
  <c r="H59" i="23"/>
  <c r="H76" i="23" s="1"/>
  <c r="I59" i="23"/>
  <c r="I76" i="23" s="1"/>
  <c r="H31" i="23"/>
  <c r="H40" i="23" s="1"/>
  <c r="H119" i="23" l="1"/>
  <c r="I119" i="23"/>
  <c r="H120" i="23" l="1"/>
  <c r="H121" i="23" s="1"/>
  <c r="I120" i="23"/>
  <c r="I121" i="23" s="1"/>
  <c r="I118" i="20" l="1"/>
  <c r="H118" i="20"/>
  <c r="I115" i="20" l="1"/>
  <c r="I124" i="20" s="1"/>
  <c r="I125" i="20" s="1"/>
</calcChain>
</file>

<file path=xl/sharedStrings.xml><?xml version="1.0" encoding="utf-8"?>
<sst xmlns="http://schemas.openxmlformats.org/spreadsheetml/2006/main" count="3318" uniqueCount="812">
  <si>
    <t>Želvos miestelio bendruomeninės infrastruktūros gerinimas</t>
  </si>
  <si>
    <t>Dainavos bendruomeninės infrastruktūros gerinimas</t>
  </si>
  <si>
    <t>Vaikų dienos centrų kofinansavimas</t>
  </si>
  <si>
    <t>Jaunimo teisių apsauga</t>
  </si>
  <si>
    <t>Valstybės garantijų nuomininkams vykdymas</t>
  </si>
  <si>
    <t>Didesnės vertės gyvenamų patalpų dalies ir nuomininkams perduotų neatlygintinai nuosavybėn gyvenamųjų patalpų vertės skirtumo padengimas.</t>
  </si>
  <si>
    <t>Papildomų lengvatų teikimas socialiai remtiniems asmenims, paėmusiems lengvatinį būsto kreditą.</t>
  </si>
  <si>
    <t>Lengvatinių kreditų, suteikiamų savivaldybės paramos gyvenamiesiems namams, butams statyti arba pirkti fondo, grąžinimas.</t>
  </si>
  <si>
    <t>Maisto gamybos išlaidos švietimo įstaigose</t>
  </si>
  <si>
    <t>Siesikų socialinių paslaugų ir krizių centro baigiamieji renovacijos darbai</t>
  </si>
  <si>
    <t>Socialinės reabilitacijos paslaugų neįgaliesiems bendruomenėje projektams finansuoti</t>
  </si>
  <si>
    <t>07.03.01.01</t>
  </si>
  <si>
    <t>07.02.01.01</t>
  </si>
  <si>
    <t>10.01.01.01</t>
  </si>
  <si>
    <t>Detaliųjų planų parengimas Ukmergės rajone</t>
  </si>
  <si>
    <t>01.06.01.13</t>
  </si>
  <si>
    <t>10.05.01.01</t>
  </si>
  <si>
    <t>09.08.01.09</t>
  </si>
  <si>
    <t>Mokymosi visą gyvenimą programa</t>
  </si>
  <si>
    <t>Vidiškių pagrindinės mokyklos katilinės remontas</t>
  </si>
  <si>
    <t>Meno mokyklos Dailės skyriaus pastato stogo remontas</t>
  </si>
  <si>
    <t>13</t>
  </si>
  <si>
    <t>16</t>
  </si>
  <si>
    <t>08.02.01.08</t>
  </si>
  <si>
    <t>08.02.01.09</t>
  </si>
  <si>
    <t>06.02.01.02</t>
  </si>
  <si>
    <t>13.34</t>
  </si>
  <si>
    <t>12.8</t>
  </si>
  <si>
    <t>12.7</t>
  </si>
  <si>
    <t>7</t>
  </si>
  <si>
    <t>13.30</t>
  </si>
  <si>
    <t>13, 13.20</t>
  </si>
  <si>
    <t>18</t>
  </si>
  <si>
    <r>
      <t>Vaiko</t>
    </r>
    <r>
      <rPr>
        <sz val="7"/>
        <color indexed="23"/>
        <rFont val="Arial"/>
        <family val="2"/>
        <charset val="186"/>
      </rPr>
      <t xml:space="preserve"> </t>
    </r>
    <r>
      <rPr>
        <sz val="7"/>
        <rFont val="Arial"/>
        <family val="2"/>
        <charset val="186"/>
      </rPr>
      <t>teisių apsauga</t>
    </r>
  </si>
  <si>
    <t>Programos tikslo kodas</t>
  </si>
  <si>
    <t>Uždavinio kodas</t>
  </si>
  <si>
    <t>Priemonės kodas</t>
  </si>
  <si>
    <t>Funkcinės klasifikacijos kodas</t>
  </si>
  <si>
    <t>Finansavimo šaltinis</t>
  </si>
  <si>
    <t>išlaidoms</t>
  </si>
  <si>
    <t>iš viso</t>
  </si>
  <si>
    <t>turtui įsigyti</t>
  </si>
  <si>
    <t xml:space="preserve">iš jų darbo užmokesčiui                    </t>
  </si>
  <si>
    <t>Iš viso uždaviniui:</t>
  </si>
  <si>
    <t>Iš viso tikslui:</t>
  </si>
  <si>
    <t>Iš viso programai:</t>
  </si>
  <si>
    <t>Iš viso priemonei:</t>
  </si>
  <si>
    <t>iš jų</t>
  </si>
  <si>
    <t>IŠ VISO:</t>
  </si>
  <si>
    <t>Vykdytojo kodas</t>
  </si>
  <si>
    <t>Priemonės pavadinimas</t>
  </si>
  <si>
    <t xml:space="preserve">1 strateginis tikslas. Kurti palankią ekonominę aplinką sudarant sąlygas smulkiojo ir vidutinio verslo plėtrai, skatinant atvykstamąjį ir vietos turizmą </t>
  </si>
  <si>
    <t>Tikslas. Sudaryti palankią aplinką smulkaus ir vidutinio verslo plėtrai bei inovacijų diegimui</t>
  </si>
  <si>
    <t>Tikslas. Skatinti vietos ir atvykstamąjį turizmą rajone, panaudojant kultūros paveldą bei gamtos išteklius</t>
  </si>
  <si>
    <t>VšĮ Ukmergės PSPC Greitosios medicinos pagalbos sk. modernizavimas ir paslaugų kokybės gerinimas</t>
  </si>
  <si>
    <t>LOR paslaugų plėtros programa (VšĮ Ukmergės ligoninė)</t>
  </si>
  <si>
    <t>Gydytojų rezidentūros rėmimo programa (VšĮ Ukmergės ligoninė)</t>
  </si>
  <si>
    <t>Laikinai laisvo savivaldybės būsto išlaikymo išlaidos</t>
  </si>
  <si>
    <t>Ukmergės miesto daugiabučių gyvenamųjų namų kvartalų specialiojo plano parengimas</t>
  </si>
  <si>
    <t>Ukmergės miesto neužstatytų erdvių kraštovaizdžio formavimo ir poilsio organizavimo specialiojo plano parengimas</t>
  </si>
  <si>
    <t xml:space="preserve">Ukmergės rajono šilumos ūkio specialiojo plano parengimas </t>
  </si>
  <si>
    <t>Deltuvos pagrindinės mokyklos dujinių katilų pakeitimas biokuro katilais</t>
  </si>
  <si>
    <t>Veprių vidurinės mokyklos modernizavimas</t>
  </si>
  <si>
    <t>Želvos vidurinės mokyklos modernizavimas</t>
  </si>
  <si>
    <t>Atviro jaunimo centro modernizavimas ir socialinių paslaugų plėtra</t>
  </si>
  <si>
    <t>Ukmergės miesto ir rajono specialiųjų planų rengimas</t>
  </si>
  <si>
    <t>Valstybinių ir Ukmergės rajono švenčių ir kultūrinių renginių organizavimas</t>
  </si>
  <si>
    <t>Rajono saviveiklininkų išvykų į rajono, šalies ir tarptautinius renginius išlaidos</t>
  </si>
  <si>
    <t>Psichikos dienos stacionaro paslaugų programa (VšĮ Ukmergės PSPC)</t>
  </si>
  <si>
    <t>Uždavinys. Gerinti viešąją turizmo infrastruktūrą rajone</t>
  </si>
  <si>
    <t>Uždavinys. Skatinti aktyvaus turizmo ir pramogų bei poilsio paslaugų plėtrą</t>
  </si>
  <si>
    <t>1 programa. Smulkaus ir vidutinio verslo bei turizmo plėtros programa</t>
  </si>
  <si>
    <t>SB</t>
  </si>
  <si>
    <t>ES</t>
  </si>
  <si>
    <t>KT</t>
  </si>
  <si>
    <t>Uždavinys. Kurti gerą ir investicijoms patrauklų Ukmergės rajono įvaizdį</t>
  </si>
  <si>
    <t>Uždavinys. Didinti rajono įmonių konkurencingumą</t>
  </si>
  <si>
    <t>Uždavinys. Skatinti verslumą Ukmergės rajone</t>
  </si>
  <si>
    <t>Dalyvavimas parodose</t>
  </si>
  <si>
    <t>SL</t>
  </si>
  <si>
    <t>Verslumo skatinimo kampanijų organizavimas</t>
  </si>
  <si>
    <t xml:space="preserve">Atsinaujinančių energijos rūšių gavybos technologijų inovacijos </t>
  </si>
  <si>
    <t>Viešosios turizmo infrastruktūros plėtros projektinės dokumentacijos parengimas</t>
  </si>
  <si>
    <t xml:space="preserve">Turistinės informacijos leidyba ir platinimas </t>
  </si>
  <si>
    <t>Kelio ženklų, rodyklių, informacinių stendų žyminčių lankytinus objektus įrengimas</t>
  </si>
  <si>
    <r>
      <t xml:space="preserve">Paplūdimių ir poilsio aikštelių įrengimas </t>
    </r>
    <r>
      <rPr>
        <sz val="7"/>
        <color indexed="10"/>
        <rFont val="Arial"/>
        <family val="2"/>
      </rPr>
      <t/>
    </r>
  </si>
  <si>
    <t xml:space="preserve">Turizmo paslaugų plėtros Ukmergės rajone programos įgyvendinimas </t>
  </si>
  <si>
    <t xml:space="preserve">Šventupės dvaro sodybos rekonstrukcija </t>
  </si>
  <si>
    <t>04.07.03.01</t>
  </si>
  <si>
    <t>04.04.03.01</t>
  </si>
  <si>
    <t>04.01.01.01</t>
  </si>
  <si>
    <t>04.04.02.03</t>
  </si>
  <si>
    <t>04.08.03.01</t>
  </si>
  <si>
    <t>Projekto "Medienos-metalo pramonės klasterio vystymas" dokumentcijos parengimas (galimybių studija, techninis projektas)</t>
  </si>
  <si>
    <t xml:space="preserve">Rinkodaros priemonių įgyvendinimas </t>
  </si>
  <si>
    <t>1</t>
  </si>
  <si>
    <t>Smulkių turistinių objektų priežiūra ir eksploatavimas</t>
  </si>
  <si>
    <t>Valstybinės žemės sklypų, skirtų verslo plėtrai, detaliųjų planų rengimas(verslumo skatinimo programa)</t>
  </si>
  <si>
    <t>Verslumo skatinimo programa</t>
  </si>
  <si>
    <t>2 programa. Kaimo plėtros programa</t>
  </si>
  <si>
    <t xml:space="preserve">Uždavinys. Tinkamai įgyvendinti valstybines (perduotas savivaldybėms) žemės ūkio funkcijas </t>
  </si>
  <si>
    <t>Melioracijos statinių piežiūra ir remontas</t>
  </si>
  <si>
    <t>04.02.01.01</t>
  </si>
  <si>
    <t>VB (d)</t>
  </si>
  <si>
    <t>Valstybės kapitalo investicijos melioracijai</t>
  </si>
  <si>
    <t>VB</t>
  </si>
  <si>
    <t>Lėno ežero polderio renovacija</t>
  </si>
  <si>
    <t>Laibiškio polderio renovacija</t>
  </si>
  <si>
    <t>Ukmergės rajono Taujėnų seniūnijos Varnalaukio upelio baseino griovių ir drenažo rinktuvų rekonstrukcija</t>
  </si>
  <si>
    <t>Uždavinys. Gerinti kaimo gyvenamosios aplinkos viešąją infrastruktūrą</t>
  </si>
  <si>
    <t>Deltuvos miestelio gyvenamosios aplinkos viešosios infrastruktūros gerinimas</t>
  </si>
  <si>
    <t>04.05.01.02</t>
  </si>
  <si>
    <t>Vidiškių miestelio gyvenamosios aplinkos viešosios infrastruktūros gerinimas</t>
  </si>
  <si>
    <t>Taujėnų miestelio bendruomeninės infrastruktūros gerinimas</t>
  </si>
  <si>
    <t>Deltuvos miestelio bendruomeninės infrastruktūros gerinimas</t>
  </si>
  <si>
    <t xml:space="preserve">Atkočių gyvenvietės bendruomeninės infrastruktūros gerinimas </t>
  </si>
  <si>
    <t>Žemaitkiemio gyvenvietės vandentvarkos modernizavimas</t>
  </si>
  <si>
    <t>06.03.01.01</t>
  </si>
  <si>
    <t>05.04.01.01</t>
  </si>
  <si>
    <t xml:space="preserve">Komunalinės paslaugos seniūnijose </t>
  </si>
  <si>
    <t>06.02.01.01</t>
  </si>
  <si>
    <t>SP</t>
  </si>
  <si>
    <t>Žemės ūkio funkcijų administravimas ir vykdymas</t>
  </si>
  <si>
    <t>VB(d)</t>
  </si>
  <si>
    <t>Tikslas. Skatinti bendruomeniškumą Ukmergės rajone</t>
  </si>
  <si>
    <t>Uždavinys. Skatinti ir aktyvinti kaimo bendruomenių veiklą</t>
  </si>
  <si>
    <t>08.04.01.01</t>
  </si>
  <si>
    <t>3 programa. Viešosios infrastruktūros plėtros programa</t>
  </si>
  <si>
    <t xml:space="preserve">Tikslas. Prižiūrėti, pagal poreikius gerinti ir modernizuoti viešąją susisiekimo infrastruktūrą Ukmergės rajone </t>
  </si>
  <si>
    <t xml:space="preserve">Uždavinys. Modernizuoti esamą transporto infrastruktūrą </t>
  </si>
  <si>
    <t xml:space="preserve">Ukmergės miesto gatvių, šaligatvių, pėsčiūjų-dviračių takų (Maironio g.,Vienuolyno g. ir Kęstučio aikštės) rekonstrukcija </t>
  </si>
  <si>
    <t>KPPP</t>
  </si>
  <si>
    <t>Ukmergės miesto gatvių, šaligatvių, pėsčiūjų-dviračių takų (Anykščių g.,Daukanto g. , Vaižganto g.) rekonstrukcija</t>
  </si>
  <si>
    <t>Ukmergės miesto gatvių, šaligatvių, pėsčiūjų-dviračių takų (Bažnyčios g.,Basanavičiaus g.) rekonstrukcija</t>
  </si>
  <si>
    <t>Susisiekimo infrastruktūros plėtra</t>
  </si>
  <si>
    <t xml:space="preserve">Uždavinys. Plėtoti susisiekimo infrastruktūrą, statant naujus susisiekimo tinklus </t>
  </si>
  <si>
    <t>Deltuvos gyvenvietės aplinkelio statybos projektavimas</t>
  </si>
  <si>
    <t>Laukimo paviljonų keleiviams įrengimas</t>
  </si>
  <si>
    <t>04.05.01.01</t>
  </si>
  <si>
    <t>Didžiagabaritinio ir sunkiasvorio transporto gabaritų ir apkrovų inspektavimo aikštelių įrengimas</t>
  </si>
  <si>
    <t>Uždavinys. Gerinti keleivių pervežimą</t>
  </si>
  <si>
    <t>Nuostolių, susidariusių dėl būtinų keleivinio transporto paslaugų visuomenei, dengimas UAB Ukmergės autobusų parkui</t>
  </si>
  <si>
    <t>Kompensacija UAB Ukmergės autobusų parkui už moksleivių vežimą į ugdymo įstaigas</t>
  </si>
  <si>
    <t>09.06.01.01</t>
  </si>
  <si>
    <t>10.02.01.40</t>
  </si>
  <si>
    <t xml:space="preserve">Tikslas. Užtikrinti saugią ir patikimą energetinę infrastruktūrą </t>
  </si>
  <si>
    <t>Uždavinys. Plėsti bei modernizuoti šilumos gamybos ir tiekimo infrastruktūrą</t>
  </si>
  <si>
    <t>Šilumos gamybos ir tiekimo infrastruktūros modernizavimas ir plėtra</t>
  </si>
  <si>
    <t>04.03.06.01</t>
  </si>
  <si>
    <t>Visuomeninių įstaigų šilumos ūkio atnaujinimas</t>
  </si>
  <si>
    <t>Atsinaujinančių energijos išteklių panaudojimas</t>
  </si>
  <si>
    <t>Uždavinys. Plėsti bei modernizuoti elektros energijos gamybos ir paskirstymo tinklą</t>
  </si>
  <si>
    <t xml:space="preserve">______________________________________ </t>
  </si>
  <si>
    <t xml:space="preserve">__________________________________________________ </t>
  </si>
  <si>
    <t xml:space="preserve">Laidojimo pašalpų mokėjimas </t>
  </si>
  <si>
    <t>________________________________________________________</t>
  </si>
  <si>
    <t>_____________________________________________________________</t>
  </si>
  <si>
    <t xml:space="preserve">______________________________________________________________ </t>
  </si>
  <si>
    <t xml:space="preserve">___________________________________________________________ </t>
  </si>
  <si>
    <t xml:space="preserve">Oro linijų kabeliavimas, elektros įrengimų modernizavimas </t>
  </si>
  <si>
    <t>06.04.01.01</t>
  </si>
  <si>
    <t xml:space="preserve">Gatvių apšvietimas seniūnijose </t>
  </si>
  <si>
    <t>Tikslas. Gerinti Ukmergės rajono gyvenamąjį fondą</t>
  </si>
  <si>
    <t>Uždavinys. Atnaujinti gyvenamąją namų aplinką ir skatinti gyvenamąją statybą</t>
  </si>
  <si>
    <t>Privažiavimo kelių ir gatvių tiesimas</t>
  </si>
  <si>
    <t>Mašinų stovėjimo aikštelių prie daugiabučių namų remontas,  praplėtimas arba naujų įrengimas</t>
  </si>
  <si>
    <t xml:space="preserve">Sporto, vaikų žaidimo aikštelių, parkų, sveikatingumo takų įrengimas </t>
  </si>
  <si>
    <t>08.01.01.02</t>
  </si>
  <si>
    <t>Avaringumo likvidavimas</t>
  </si>
  <si>
    <t>06.01.01.01</t>
  </si>
  <si>
    <t>Uždavinys. Plėtoti socialinį būstą</t>
  </si>
  <si>
    <t>Uždavinys. Skatinti rajono urbanistinę plėtrą</t>
  </si>
  <si>
    <t>Savivaldybės turto, objektų inventorizacija ir teisinė registracija</t>
  </si>
  <si>
    <t>Teritorijų planavimas</t>
  </si>
  <si>
    <t>Daugiabučių gyvenamųjų namų žemės sklypų suprojektavimas ir juridinis įteisinimas</t>
  </si>
  <si>
    <t xml:space="preserve">Užugirio dvaro ir gretimų teritorijų detalusis planas </t>
  </si>
  <si>
    <t xml:space="preserve">Ukmergės rajono savivaldybėje esančių seniūnijų ir kaimų gyvenamųjų vietovių ribų nustatymo specialusis planas </t>
  </si>
  <si>
    <t xml:space="preserve">Ukmergės rajono teritorijų paplūdimių specialiojo plano parengimas </t>
  </si>
  <si>
    <t>Ukmergės miesto bendrojo plano rengimas</t>
  </si>
  <si>
    <t>04.09.01.02</t>
  </si>
  <si>
    <t>Teritorijų planavimo ir statybos priežiūros reikalų administravimas</t>
  </si>
  <si>
    <t>Būsto ir komunalinio ūkio reikalų administravimas</t>
  </si>
  <si>
    <t>4 programa. Aplinkos apsaugos programa</t>
  </si>
  <si>
    <t>Tikslas. Užtikrinti rajono gyventojams švarią ir saugią aplinką, išsaugant ir racionaliai panaudojant gamtos išteklius</t>
  </si>
  <si>
    <t>Uždavinys. Plėtoti ir modernizuoti atliekų tvarkymo sistemą</t>
  </si>
  <si>
    <t>Ukmergės dumblo apdorojimo įrenginių statyba</t>
  </si>
  <si>
    <t>05.02.01.01</t>
  </si>
  <si>
    <t>Atliekų priėmimo aikštelės Gerseniškių g. 5 įrengimas</t>
  </si>
  <si>
    <t>2</t>
  </si>
  <si>
    <t>05.01.01.01</t>
  </si>
  <si>
    <t>Komunalinio ūkio paslaugų plėtra</t>
  </si>
  <si>
    <t>11</t>
  </si>
  <si>
    <t>Komunalinių atliekų tvarkymo sistemos administravimas</t>
  </si>
  <si>
    <t>Uždavinys. Išvalyti užterštas teritorijas ir sutvarkyti kraštovaizdį</t>
  </si>
  <si>
    <t>Užterštų teritorijų Ukmergės kariniame miestelyje sutvarkymas</t>
  </si>
  <si>
    <t>05.03.01.03</t>
  </si>
  <si>
    <t>Veprių ežero išvalymas ir gamtosauginis sutvarkymas</t>
  </si>
  <si>
    <t>Šventosios upės ir Vilkmergės upelio pakrantės sutvarkymas ir taršos likvidavimas</t>
  </si>
  <si>
    <t>Šventosios upės šlaitų sutvirtinimas</t>
  </si>
  <si>
    <t>Ukmergės miesto aplinkos priežiūra</t>
  </si>
  <si>
    <t>Benamių šunų ir kačių kontrolės programos įgyvendinimas</t>
  </si>
  <si>
    <t>Uždavinys. Plėtoti bei modernizuoti vandens tiekimo ir nuotekų tvarkymo infrastruktūrą</t>
  </si>
  <si>
    <t xml:space="preserve">Neries upės baseino II investicinio etapo įgyvendinimas </t>
  </si>
  <si>
    <t xml:space="preserve">Gyvenviečių vandentvarkos modernizavimas </t>
  </si>
  <si>
    <t>Lietaus kanalizacijos tinklų ir įrenginių eksploatacija</t>
  </si>
  <si>
    <t>11; 11.1</t>
  </si>
  <si>
    <t>Vandens gręžinių apsauginių sanitarinių zonų nustatymas</t>
  </si>
  <si>
    <t>Savivaldybės aplinkos apsaugos rėmimo specialiosios programos įgyvendinimas</t>
  </si>
  <si>
    <t>Geriamo vandens programinė priežiūra</t>
  </si>
  <si>
    <t>Naujų vandentvarkos ir lietaus kanalizacijos inžinerinių tinklų įrengimas</t>
  </si>
  <si>
    <t>7 programa. Kultūros paslaugų plėtros programa</t>
  </si>
  <si>
    <t>Tikslas. Gerinti kultūrinio gyvenimo Ukmergės rajone kokybę</t>
  </si>
  <si>
    <t>Uždavinys. Gerinti kultūros įstaigų infrastruktūrą ir materialinę bazę</t>
  </si>
  <si>
    <t>Ukmergės kultūros centro pastato rekonstrukcija ir renovacija</t>
  </si>
  <si>
    <t>08.02.01.06</t>
  </si>
  <si>
    <t xml:space="preserve">Ukmergės kraštotyros muziejaus, buvusio kino teatro, pastato energetinės sistemos modernizavimas </t>
  </si>
  <si>
    <t>08.02.01.02</t>
  </si>
  <si>
    <t>Ukmergės kraštotyros muziejaus Pabaisko filialo įsteigimas ir Šventosios-Pabaisko  mūšio ekspozicijos įrengimas</t>
  </si>
  <si>
    <t>Ukmergės kraštotyros muziejaus Užugirio skyriaus pastato rekonstrukcija</t>
  </si>
  <si>
    <t>Kultūros  centro ir filialų pastatų remontas ir rekonstrukcija, energetinio ūkio modernizavimas</t>
  </si>
  <si>
    <t>Kraštotyros muziejaus veiklos užtikrinimas</t>
  </si>
  <si>
    <t>Kultūros centro veiklos užtikrinimas</t>
  </si>
  <si>
    <t>Bibliotekos veklos užtikrinimas</t>
  </si>
  <si>
    <t>08.02.01.01</t>
  </si>
  <si>
    <t>Kultūrinių ir istorinių leidinių leidyba bei memorialinių  atžymų, įamžinančių Ukmergės raj. Istoriją ir žymių žmonių atminimą, gamyba</t>
  </si>
  <si>
    <t>Uždavinys. Formuoti bendruomenės požiūrį į kultūrą, skatinti bei populiarinti kultūrinius renginius</t>
  </si>
  <si>
    <t>08.06.01.03</t>
  </si>
  <si>
    <t>Dailės-dizaino-architektūros kūrinių įsigijimo fondas</t>
  </si>
  <si>
    <t>Tarptautino būgnų ir perkusijos festivalio rengimas ir populiarinimas</t>
  </si>
  <si>
    <t xml:space="preserve">Ukmergės Šilo pagrindinės mokyklos rekonstravimas </t>
  </si>
  <si>
    <t>Ukmergės ,,Šilo" pagrindinės mokyklos plaukimo baseino paslaugų plėtra</t>
  </si>
  <si>
    <t>_________________________________________________</t>
  </si>
  <si>
    <t>__________________________________________________</t>
  </si>
  <si>
    <t>Internetinio tinklapio, fiksuojančio ir analizuojančio rajono kultūros reiškinius, veiklos palaikymas</t>
  </si>
  <si>
    <t>08.02.01.07</t>
  </si>
  <si>
    <t>Kultūros ir kūrybinės veiklos skatinimo programos įgyvendinimas</t>
  </si>
  <si>
    <t>Etninės kultūros globos programos įgyvendinimas</t>
  </si>
  <si>
    <t>Geriausių rajono kultūros darbuotojų skatinimo programa</t>
  </si>
  <si>
    <t>Poilsio ir kultūros reikalų administravimas</t>
  </si>
  <si>
    <t>8 programa. Kūno kultūros ir sporto plėtros programa</t>
  </si>
  <si>
    <t>Tikslas. Skatinti kūno kultūros ir sporto paslaugų plėtrą</t>
  </si>
  <si>
    <t>Uždavinys. Didinti sporto, sveikatingumo paslaugų rajone įvairovę bei jų kokybę</t>
  </si>
  <si>
    <t>Ukmergės stadiono pastato rekonstravimas</t>
  </si>
  <si>
    <t>08.01.01.03</t>
  </si>
  <si>
    <t xml:space="preserve">SL </t>
  </si>
  <si>
    <t>09.05.01.01</t>
  </si>
  <si>
    <t>Ukmergės stadiono paslaugų plėtra</t>
  </si>
  <si>
    <t>05.03.01.01</t>
  </si>
  <si>
    <t>Ukmergės hipodromo galimybių studijos ir techninės dokumentacijos rengimas</t>
  </si>
  <si>
    <t>Sporto aikštelių prie Ukmergės rajono mokyklų įrengimas</t>
  </si>
  <si>
    <t>09.02.02.01</t>
  </si>
  <si>
    <t>Sveikatingumo ir sporto renginių programos įgyvendinimas</t>
  </si>
  <si>
    <t>Vandens turizmo trasos Ukmergės rajone ženklinimas ir priežiūra</t>
  </si>
  <si>
    <t>Uždavinys. Formuoti modernų kūno kultūros ir sporto įstaigų, organizacijų tinklą</t>
  </si>
  <si>
    <t>Ilgalaikius gyventojų poreikius atitinkančios kūno kultūros ir sporto infrastruktūros modernizavimo ir plėtros galimybių studijos parengimas</t>
  </si>
  <si>
    <t>Sporto ir švietimo įstaigų techninės bazės modernizavimas, informacinių technologijų ir e-paslaugų plėtra</t>
  </si>
  <si>
    <t>Kūno kultūros ir sporto sklaidos skatinimas</t>
  </si>
  <si>
    <t>9 programa. Savivaldybės valdymo programa</t>
  </si>
  <si>
    <t>Tikslas. Užtikrinti Savivaldybės funkcijų įgyvendinimą ir tobulinti viešojo administravimo sistemą</t>
  </si>
  <si>
    <t>Uždavinys. Sudaryti sąlygas Savivaldybės funkcijų įgyvendinimui</t>
  </si>
  <si>
    <t>Savivaldybės tarybos darbo organizavimas</t>
  </si>
  <si>
    <t>01.01.01.03</t>
  </si>
  <si>
    <t>01.03.02.09</t>
  </si>
  <si>
    <t>01.03.03.02</t>
  </si>
  <si>
    <t>Savivaldybės kontrolės ir audito tarnybos darbo organizavimas</t>
  </si>
  <si>
    <t>Savivaldybės seniūnijų darbo organizavimas</t>
  </si>
  <si>
    <t>Elektroninės demokratijos plėtra</t>
  </si>
  <si>
    <t>8</t>
  </si>
  <si>
    <t>LSA nario mokestis</t>
  </si>
  <si>
    <t>Nekilnojamo turto registro duomenų teikimas</t>
  </si>
  <si>
    <t>Uždavinys. Tinkamai įgyvendinti Savivaldybei perduotas valstybės funkcijas</t>
  </si>
  <si>
    <t>Gyventojų registro tvarkymas</t>
  </si>
  <si>
    <t>Archyvinių dokumentų tvarkymas</t>
  </si>
  <si>
    <t>3</t>
  </si>
  <si>
    <t>01.06.01.03</t>
  </si>
  <si>
    <t>14</t>
  </si>
  <si>
    <t>01.06.01.02</t>
  </si>
  <si>
    <t>Civilinės būklės aktų registravimas</t>
  </si>
  <si>
    <t>5</t>
  </si>
  <si>
    <t>Turto valdymas, naudojimas ir disponavimas juo patikėjimo teise</t>
  </si>
  <si>
    <t>Gyvenamosios vietos deklaravimas</t>
  </si>
  <si>
    <t>Pirminė teisinė pagalba</t>
  </si>
  <si>
    <t>Dalyvavimas rengiantis mobilizacijai</t>
  </si>
  <si>
    <t>Karinės gynybos reikalų ir paslaugų administravimas</t>
  </si>
  <si>
    <t>02.02.01.01</t>
  </si>
  <si>
    <t xml:space="preserve">Savivaldybės priešgaisrinių tarnybų veiklos organizavimas </t>
  </si>
  <si>
    <t>03.02.01.01</t>
  </si>
  <si>
    <t>Duomenų teikimas Valstybės suteiktos pagalbos registrui</t>
  </si>
  <si>
    <t>Nuosavybės teisių atkūrimo nagrinėjimas</t>
  </si>
  <si>
    <t>01.06.01.08</t>
  </si>
  <si>
    <t>6</t>
  </si>
  <si>
    <t>Vieno langelio principo įgyvendinimas</t>
  </si>
  <si>
    <t>Savivaldybės ir jai pavaldžių institucijų darbuotojų mokymai</t>
  </si>
  <si>
    <t>Reprezentacinės išlaidos</t>
  </si>
  <si>
    <t>Savivaldybės informacijos skelbimas spaudoje ir kituose informaciniuose leidiniuose</t>
  </si>
  <si>
    <t>Uždavinys. Įgyvendinti įvairias prevencijos programas</t>
  </si>
  <si>
    <t>Programos "Prevencija" įgyvendinimas</t>
  </si>
  <si>
    <t>03.01.01.01</t>
  </si>
  <si>
    <t>Tikslas. Užtikrinti efektyvų Savivaldybei nuosavybės teise priklausančio turto ir socialinio būsto valdymą</t>
  </si>
  <si>
    <t>Uždavinys. Racionaliai valdyti savivaldybei priklausantį turtą</t>
  </si>
  <si>
    <t>Finansų valdymo sistemos diegimas ir dokumentų valdymo sistemos modernizavimas</t>
  </si>
  <si>
    <t>Tikslas.  Valdyti Savivaldybės finansinius įsipareigojimus</t>
  </si>
  <si>
    <t>Uždavinys. Užtikrinti finansinių įsipareigojimų vykdymą</t>
  </si>
  <si>
    <t>Paskolų grąžinimas laiku</t>
  </si>
  <si>
    <t>01.03.02.01</t>
  </si>
  <si>
    <t>01.07.01.01</t>
  </si>
  <si>
    <t>Tikslas. Stiprinti nevyriausybinių organizacijų veiklą rajone</t>
  </si>
  <si>
    <t>Uždavinys. Skatinti NVO kūrimąsi ir remti NVO veiklą</t>
  </si>
  <si>
    <t>Jaunimo lyderių, jaunimo darbuotojų mokymai, seminarai</t>
  </si>
  <si>
    <t>NVO rėmimo programa</t>
  </si>
  <si>
    <t>5 Programa. Žinių visuomenės plėtros programa</t>
  </si>
  <si>
    <t>Tikslas. Užtikrinti prieinamą ir aukštos kokybės švietimo paslaugų teikimą rajono gyventojams</t>
  </si>
  <si>
    <t xml:space="preserve">Uždavinys. Plėtoti ikimokyklinio ir priešmokyklinio ugdymo paslaugų įvairovę ir užtikrinti jų prieinamumą </t>
  </si>
  <si>
    <t>Ukmergės rajono savivaldybės ikimokyklinio ir priešmokyklinio ugdymo įstaigų veiklos organizavimas</t>
  </si>
  <si>
    <t>09.01.01.01</t>
  </si>
  <si>
    <t>MK</t>
  </si>
  <si>
    <t>Ukmergės  vaikų lopšelio-darželio "Buratinas" rekonstravimas</t>
  </si>
  <si>
    <t>Ukmergės  vaikų lopšelio-darželio "Žiogelis" rekonstravimas</t>
  </si>
  <si>
    <t>Ukmergės  vaikų lopšelio-darželio "Šilelis" rekonstravimas</t>
  </si>
  <si>
    <t>Universalių daugiafunkcių centrų kūrimas laisvose mokyklų patalpose, veiklos organizavimas</t>
  </si>
  <si>
    <t>09.05.01.03</t>
  </si>
  <si>
    <t>Ukmergės  vaikų lopšelio-darželio "Žiogelis" rekonstravimas bei modernizavimas</t>
  </si>
  <si>
    <t xml:space="preserve">Ukmergės  vaikų lopšelio-darželio "Eglutė" rekonstravimas bei modernizavimas </t>
  </si>
  <si>
    <t>Kaimo plėtros renginių organizavimo išlaidos</t>
  </si>
  <si>
    <t>Ukmergės  vaikų lopšelio-darželio "Buratinas" rekonstravimas bei modernizavimas</t>
  </si>
  <si>
    <t>UDC plėtra</t>
  </si>
  <si>
    <t>Uždavinys. Optimizuoti bendrojo lavinimo mokyklų tinklą, gerinti paslaugų kokybę ir prieinamumą</t>
  </si>
  <si>
    <t>09.01.02.01</t>
  </si>
  <si>
    <t>Ukmergės rajono savivaldybės pagrindinių mokyklų veiklos organizavimas</t>
  </si>
  <si>
    <t>09.02.01.01</t>
  </si>
  <si>
    <t>Ukmergės rajono savivaldybės vidurinių mokyklų veiklos organizavimas</t>
  </si>
  <si>
    <t>Ukmergės rajono gimnazijų veiklos organizavimas</t>
  </si>
  <si>
    <t>Mokytojų dienos  programos įgyvendinimas</t>
  </si>
  <si>
    <t>09.08.01.01</t>
  </si>
  <si>
    <t xml:space="preserve">Elektroninio švietimo priemonių diegimas </t>
  </si>
  <si>
    <t>Švietimo reikalų administravimas</t>
  </si>
  <si>
    <t>Uždavinys. Užtikrinti neformalaus ugdymo prieinamumą ir kokybę</t>
  </si>
  <si>
    <t xml:space="preserve">Kokybiško neformaliojo ugdymo švietimo įstaigose organizavimas </t>
  </si>
  <si>
    <t>Neformaliojo ugdymo įstaigų renovacija</t>
  </si>
  <si>
    <t xml:space="preserve">Ukmergės muzikos mokyklos rekontravimas </t>
  </si>
  <si>
    <t>Psichologinės tarnybos pastato rekonstrukcija</t>
  </si>
  <si>
    <t xml:space="preserve">Uždavinys. Tenkinti jaunimo užimtumo, saviraiškos ir bendravimo poreikius </t>
  </si>
  <si>
    <t>Tarptautinių jaunimo mainų skatinimas</t>
  </si>
  <si>
    <t xml:space="preserve">Darbo su jaunimu programos įgyvendinimas </t>
  </si>
  <si>
    <t>Uždavinys. Plėtoti profesinio informavimo sistemą</t>
  </si>
  <si>
    <t>Profesinio informavimo taškų (PIT) pertvarkymas į ugdymo karjerai centrus,kokybiškų ir inovatyvių paslaugų teikimas</t>
  </si>
  <si>
    <t>Uždavinys. Tenkinti suaugusiųjų mokymosi poreikius ir užtikrinti galimybių įvairovę</t>
  </si>
  <si>
    <t>Formalaus suaugusiųjų švietimo veiklos organizavimas</t>
  </si>
  <si>
    <t xml:space="preserve">Tikslas. Užtikrinti saugią mokymosi ir mokymo aplinką </t>
  </si>
  <si>
    <t xml:space="preserve">Uždavinys. Renovuoti ir modernizuoti rajono švietimo įstaigas </t>
  </si>
  <si>
    <t xml:space="preserve">Ukmergės A.Smetonos gimnazijos rekonstravimas </t>
  </si>
  <si>
    <t xml:space="preserve">Ukmergės J.Basanavičius gimnazijos rekonstravimas </t>
  </si>
  <si>
    <t>Ukmergės rajono Želvos ir Taujėnų vidurinių mokyklų rekonstravimas</t>
  </si>
  <si>
    <t>Ukmergės  vaikų lopšelio-darželio "Saulutė" rekonstravimas</t>
  </si>
  <si>
    <t>6 programa. Sveikatos apsaugos ir socialinės paramos programa</t>
  </si>
  <si>
    <t>Tikslas. Gerinti sveikatos paslaugų teikimą Ukmergės rajone</t>
  </si>
  <si>
    <t xml:space="preserve">Deltuvos pagrindinės mokyklos rekonstravimas </t>
  </si>
  <si>
    <t>Ukmergės rajono atliekų tvarkymo sistema</t>
  </si>
  <si>
    <t>Privatizavimo programa</t>
  </si>
  <si>
    <t>9.3.04.01.04</t>
  </si>
  <si>
    <t xml:space="preserve">Užupio pagrindinės mokylos rekonstravimas </t>
  </si>
  <si>
    <t>Ukmergės Užupio pagrindinės mokyklos bendrabučio rekonstravimas</t>
  </si>
  <si>
    <t xml:space="preserve">Uždavinys. Didinti sveikatos priežiūros paslaugų įvairovę, gerinti jų kokybę ir prieinamumą </t>
  </si>
  <si>
    <t>07.04.01.01</t>
  </si>
  <si>
    <t>Vaikų krūminių dantų dengimo silantais programos vykdymas</t>
  </si>
  <si>
    <t>07.04.01.02</t>
  </si>
  <si>
    <t>Sveikatos priežiūros mokyklose programos vykdymas</t>
  </si>
  <si>
    <t>Vykdomų sveikatos programų finansavimas savivaldybės visuomenės sveikatos rėmimo specialiosios programos lėšomis</t>
  </si>
  <si>
    <t>Visuomenės sveikatos biuro veiklos užtikrinimas</t>
  </si>
  <si>
    <t>07.06.01.01</t>
  </si>
  <si>
    <t xml:space="preserve">Neįgaliųjų ir pensinio amžiaus gyventojų dantų protezavimo rėmimo programos įgyvendinimas </t>
  </si>
  <si>
    <t>10.09.01.01</t>
  </si>
  <si>
    <t xml:space="preserve">VšĮ Ukmergės ligoninės  ambulatorinių paslaugų plėtra ir stacionaro paslaugų optimizavimas </t>
  </si>
  <si>
    <t xml:space="preserve">Kardiologinės pagalbos paslaugų kokybės gerinimo VšĮ Ukmergės ligoninėje programa </t>
  </si>
  <si>
    <t>07.06.01.02</t>
  </si>
  <si>
    <t>Sveikatos apsaugos reikalų administravimas</t>
  </si>
  <si>
    <t>Uždavinys. Plėtoti ir gerinti sveikatos priežiūros paslaugas teikiančių įstaigų ir organizacijų infrastruktūrą ir materialinę bazę</t>
  </si>
  <si>
    <t>Savivaldybės bendruomeninės sveikatos punktų patalpų remontas</t>
  </si>
  <si>
    <t>Poliklinikos patalpų optimizavimo programa, gerinant pacientų aptarnavimo kokybę Ukmergės PSPC</t>
  </si>
  <si>
    <t>Greitosios medicinos pagalbos skyriaus transporto ir įrangos atnaujinimas</t>
  </si>
  <si>
    <t xml:space="preserve">Greitosios medicinos pagalbos skyriaus patalpų energijos taupymo programos vykdymas </t>
  </si>
  <si>
    <t>Odontologijos paslaugų plėtra ir įrangos atnaujinimas Ukmergės PSPC</t>
  </si>
  <si>
    <t xml:space="preserve">Ukmergės PSPC poliklinikos pastato energijos taupymo programos vykdymas </t>
  </si>
  <si>
    <t xml:space="preserve">Energijos taupymo VšĮ Ukmergės ligoninės stacionaro skyriuose programų vykdymas </t>
  </si>
  <si>
    <t xml:space="preserve">VšĮ Ukmergės ligoninės pastatų ir energetinės sistemos modernizavimas </t>
  </si>
  <si>
    <t xml:space="preserve">VšĮ Ukmergės ligoninės katilinės rekonstrukcija su kogeneracinės jėgainės statyba ir šildymo sistemos rekonstrukcija </t>
  </si>
  <si>
    <t xml:space="preserve">Psichikos dienos centro įkūrimas </t>
  </si>
  <si>
    <t>Visuomenės sveikatos priežiūros paslaugų infrastruktūros Ukmergės rajono savivaldybėje plėtra</t>
  </si>
  <si>
    <t>Miesto kalėdinis-naujametinis papuošimas</t>
  </si>
  <si>
    <t xml:space="preserve"> 11</t>
  </si>
  <si>
    <t>Ukmergės rajono savivaldybės ilgalaikės plėtros strategijos 2014-2020 m. atnaujinimas</t>
  </si>
  <si>
    <r>
      <t xml:space="preserve">VB </t>
    </r>
    <r>
      <rPr>
        <b/>
        <sz val="7"/>
        <color indexed="8"/>
        <rFont val="Arial"/>
        <family val="2"/>
        <charset val="186"/>
      </rPr>
      <t>(d)</t>
    </r>
  </si>
  <si>
    <t>13;13.30</t>
  </si>
  <si>
    <t>Ukmergės, Veprių, Dainavos, Šaukuvos, Taujėnų, Šventupės ir Vidiškių gyv. vandentvarkos projektų parengimas ir įgyvendinimas</t>
  </si>
  <si>
    <t>11;11.1</t>
  </si>
  <si>
    <t>13; 13.27</t>
  </si>
  <si>
    <t>13; 13.35</t>
  </si>
  <si>
    <t>Tikslas. Gerinti socialinių paslaugų teikimą Ukmergės rajone</t>
  </si>
  <si>
    <t xml:space="preserve">Parapijinių senelių namų rėmimo programos įgyvendinimas </t>
  </si>
  <si>
    <t>12.1; 12.2</t>
  </si>
  <si>
    <t>10.02.01.02</t>
  </si>
  <si>
    <t>Žmonių su negalia socialinės integracijos programos įgyvendinimas</t>
  </si>
  <si>
    <t>12</t>
  </si>
  <si>
    <t>Socialinių darbuotojų kvalifikacijos kėlimo kursų organizavimas</t>
  </si>
  <si>
    <t xml:space="preserve">Vieningos socialinės paramos gavėjų duomenų bazės priežiūra ir plėtra </t>
  </si>
  <si>
    <t>Laikino gyvenimo namų įkūrimas</t>
  </si>
  <si>
    <t>10.07.01.02</t>
  </si>
  <si>
    <t xml:space="preserve">Socialinių paslaugų teikimo monitoringo sistemos sukūrimas ir vykdymas </t>
  </si>
  <si>
    <t xml:space="preserve">Informacijos apie rajone teikiamas socialines paslaugas sklaida </t>
  </si>
  <si>
    <t>Socialinės paramos administravimas</t>
  </si>
  <si>
    <t>Išmokų vaikams administravimas</t>
  </si>
  <si>
    <t>Šalpos išmokų administravimas</t>
  </si>
  <si>
    <t>Uždavinys. Teikti bendruomenei socialinę paramą</t>
  </si>
  <si>
    <t xml:space="preserve">Socialinių pašalpų ir kompensacijų skaičiavimas ir mokėjimas </t>
  </si>
  <si>
    <t>10.03.01.01</t>
  </si>
  <si>
    <t>Socialinės paramos mokiniams skyrimas ir mokėjimas (maitinimas, reikmenys)</t>
  </si>
  <si>
    <t>10.04.01.40</t>
  </si>
  <si>
    <t xml:space="preserve">Išmokų vaikams skyrimas ir mokėjimas </t>
  </si>
  <si>
    <t>10.01.02.40</t>
  </si>
  <si>
    <t>Transporto išlaidų kompensacijų neįgaliesiems skyrimas</t>
  </si>
  <si>
    <t>Neįgaliųjų socialinių paslaugų centrų veiklos plėtra</t>
  </si>
  <si>
    <t>10.01.02.02</t>
  </si>
  <si>
    <t>Socialinės globos paslaugos</t>
  </si>
  <si>
    <t>Ukmergės nestacionarių socialinių paslaugų centro neįgaliųjų bendrabučio (Vytauto g. 103, Ukmergės m.) rekonstravimas</t>
  </si>
  <si>
    <t>Socialinė veikla kaimo seniūnijose</t>
  </si>
  <si>
    <t>10.09.01.09</t>
  </si>
  <si>
    <t>10.04.01.01</t>
  </si>
  <si>
    <t>12.5</t>
  </si>
  <si>
    <t xml:space="preserve">Socialinės rizikos šeimų vaikų dienos centrų tinklo plėtra </t>
  </si>
  <si>
    <t xml:space="preserve">Senelių globos namų steigimas </t>
  </si>
  <si>
    <t xml:space="preserve">Naujų bendruomenių socialinių paslaugų centrų steigimas </t>
  </si>
  <si>
    <t>Transporto išlaidų kompensacijos</t>
  </si>
  <si>
    <t>4</t>
  </si>
  <si>
    <t>Taujėnų ir Žemaitkiemio seniūnijų griovių sistemos ir drenažo rinktuvų rekonstrukcija</t>
  </si>
  <si>
    <t>Buitinio nuotakyno su siurbline statyba (Darbininkų g.)</t>
  </si>
  <si>
    <t>Tarptautinis projektas "Ukmergės ir Svislovič miestų bendruomenių bendradarbiavimo ir kultūros dialogas"</t>
  </si>
  <si>
    <t>Dainavos gyvenvietės šilumos ūkio decentralizavimas</t>
  </si>
  <si>
    <t>Specialiųjų planų parengimas Ukmergės rajone</t>
  </si>
  <si>
    <t>Medicininės įrangos atnaujinimo programa (VšĮ Ukmergės ligoninė)</t>
  </si>
  <si>
    <t>Kolonoskopijos kabineto įrengimo programa (VšĮ Ukmergės ligoninė)</t>
  </si>
  <si>
    <t>Balelių UDC plėtra</t>
  </si>
  <si>
    <t>Rečionių UDC plėtra</t>
  </si>
  <si>
    <t>Vadybinių gebėjimų tobulinimas sprendžiant mokyklos nelankymo problemas</t>
  </si>
  <si>
    <t>Prevencinis projektas "Sagaus eismo klasė" (Vilniaus apskrities VPK Ukmergės rajono policijos komisariatas)</t>
  </si>
  <si>
    <t>11.1</t>
  </si>
  <si>
    <t>27</t>
  </si>
  <si>
    <t>20-31</t>
  </si>
  <si>
    <t>2; 13</t>
  </si>
  <si>
    <t>2; 13.6</t>
  </si>
  <si>
    <t>2; 13.2</t>
  </si>
  <si>
    <t>2; 13.1</t>
  </si>
  <si>
    <t>13; 13.7</t>
  </si>
  <si>
    <t>13; 13.21; 13.23; 13.24</t>
  </si>
  <si>
    <t>13; 13.30; 13.31</t>
  </si>
  <si>
    <t>13; 13.33</t>
  </si>
  <si>
    <t>13;  13.33</t>
  </si>
  <si>
    <t>2; 11</t>
  </si>
  <si>
    <t>1.6.1.</t>
  </si>
  <si>
    <t>1; 12</t>
  </si>
  <si>
    <t>12; 24</t>
  </si>
  <si>
    <t>7; 32</t>
  </si>
  <si>
    <t>7; 9</t>
  </si>
  <si>
    <t>1; 34</t>
  </si>
  <si>
    <t>11; 27</t>
  </si>
  <si>
    <t>17</t>
  </si>
  <si>
    <t xml:space="preserve">Rajono turizmo infrastruktūros vystymo ir propagavimo programos įgyvendinimas </t>
  </si>
  <si>
    <t xml:space="preserve">VšĮ Jaunimo laisvalaikio centro veiklos programos rėmimas </t>
  </si>
  <si>
    <t xml:space="preserve">Ukmergės m. pietinio aplinkkelio su tiltu per Šventosios upę statyba </t>
  </si>
  <si>
    <t xml:space="preserve">Pietinio aplinkkelio trasos įrengimas sujungiant Vilniaus g. ir valstybinės reikšmės kelią Ukmergė-Molėtai </t>
  </si>
  <si>
    <t xml:space="preserve">Viešojo transporto bazės perkėlimas ir autobusų stoties rekonstrukcija </t>
  </si>
  <si>
    <t xml:space="preserve">Valstybinės kalbos priežiūra </t>
  </si>
  <si>
    <t xml:space="preserve">Ukmergės rajono Siesikų gimnazijos rekonstravimas </t>
  </si>
  <si>
    <t>Pašilės progimnazijos sporto salės remontas</t>
  </si>
  <si>
    <t>Taujėnų gimnazijos ir Deltuvos pagrindinės mokyklų katilinių dujinių pakeitimas biokuro katilais</t>
  </si>
  <si>
    <t>Taujėnų gimnazijos  dujinių katilų pakeitimas biokuro katilais</t>
  </si>
  <si>
    <t>tūkst. EUR</t>
  </si>
  <si>
    <t xml:space="preserve">tūkst. EUR </t>
  </si>
  <si>
    <t>9; 33</t>
  </si>
  <si>
    <t>7; 9; 2</t>
  </si>
  <si>
    <t>Nevyriausybinių sporto organizacijų ir sveikatingumo įstaigų veiklos skatinimas</t>
  </si>
  <si>
    <t>Vilniaus regiono komunalinių atliekų tvarkymo sistemos plėtra</t>
  </si>
  <si>
    <t>Būsto nuomos ar išperkamosios būsto nuomos mokesčių dalies kompensavimas</t>
  </si>
  <si>
    <t>Ukmergės rajono mokyklų rekonstravimas</t>
  </si>
  <si>
    <t xml:space="preserve">Ukmergės miesto ir rajono georeferencinių duomenų bazių ir geoinformacinės sistemos sukūrimas ir įdiegimas </t>
  </si>
  <si>
    <t>Kūrybinių dirbtuvių ir konkursų organizavimas *</t>
  </si>
  <si>
    <t>Informacinių ir komunikacinių technologijų diegimo į Ukmergės rajono savivaldybės švietimą programos įgyvendinimas*</t>
  </si>
  <si>
    <t>Ukmergės mokyklos-darželio "Varpelis"  veiklos organizavimas *</t>
  </si>
  <si>
    <t>Ugdymo įstaigų aprūpinimas ugdymo priemonėmis, įranga ir įstaigų remontas *</t>
  </si>
  <si>
    <t>Mokinių pavežėjimas *</t>
  </si>
  <si>
    <t>Palūkanos už paskolas *</t>
  </si>
  <si>
    <r>
      <t xml:space="preserve">Manevrinio-rezervinio būsto išlaikymo išlaidos          </t>
    </r>
    <r>
      <rPr>
        <sz val="7"/>
        <color indexed="10"/>
        <rFont val="Arial"/>
        <family val="2"/>
        <charset val="186"/>
      </rPr>
      <t/>
    </r>
  </si>
  <si>
    <t xml:space="preserve">Savivaldybės administracijos darbo organizavimas </t>
  </si>
  <si>
    <r>
      <t xml:space="preserve">Aplinkos įrangos remontas </t>
    </r>
    <r>
      <rPr>
        <i/>
        <u/>
        <sz val="7"/>
        <color indexed="8"/>
        <rFont val="Arial"/>
        <family val="2"/>
        <charset val="186"/>
      </rPr>
      <t>(ši priemonė yra 3 progamoje)</t>
    </r>
  </si>
  <si>
    <t>1.6.1</t>
  </si>
  <si>
    <t>01.01.01.02</t>
  </si>
  <si>
    <t>01.06.01.04</t>
  </si>
  <si>
    <t>02.01.01.02</t>
  </si>
  <si>
    <t>Ukmergės senamiesčio pritaikymas turizmui</t>
  </si>
  <si>
    <t xml:space="preserve">Administracijos direktoriaus rezervas </t>
  </si>
  <si>
    <t>Ukmergės miesto vietos veiklos grupės plėtros strategijos įgyvendinimas</t>
  </si>
  <si>
    <t xml:space="preserve"> Ukmergės miesto buvusio karinio miestelio ir šalia esančių teritorijų viešųjų erdvių infrastruktūros vystymas </t>
  </si>
  <si>
    <t xml:space="preserve">Susisiekimo komunikacijų (gatvių) ir inžinerinių tinklų paskirties statinių Veterinarijos gatvėje, Ukmergės mieste, rekonstravimas </t>
  </si>
  <si>
    <t>Socialinio būsto pažeidžiamoms gyventojų grupėms įsigijimas ir pritaikymas</t>
  </si>
  <si>
    <t>Projektinės dokumentacijos parengimas, draudimas,  ekspertizė, savivaldybės turto, objektų inventorizacija ir teisinė registracija</t>
  </si>
  <si>
    <t xml:space="preserve">Atvirų kūrybinių erdvių Ukmergės jaunimui sukūrimas </t>
  </si>
  <si>
    <t>Pagalbos labiausiai skurstantiems asmenims programa</t>
  </si>
  <si>
    <t xml:space="preserve">Smurto prevencijos artimoje aplinkoje programa </t>
  </si>
  <si>
    <t xml:space="preserve">Jaunimui palankių sveikatos priežiūros paslaugų organizavimas                </t>
  </si>
  <si>
    <t>Ukmergės Vlado Šlaito viešosios bibliotekos modernizavimas</t>
  </si>
  <si>
    <t xml:space="preserve">Tolerancijos centro įkūrimas, rekonstruojant buvusios Ukmergės dailės mokyklos pastatą </t>
  </si>
  <si>
    <t xml:space="preserve"> Ukmergės sporto centro paslaugų plėtra </t>
  </si>
  <si>
    <t>2; 7</t>
  </si>
  <si>
    <t>5; 11</t>
  </si>
  <si>
    <t xml:space="preserve"> 5; 11</t>
  </si>
  <si>
    <t>9; 13</t>
  </si>
  <si>
    <t>7; 9.1</t>
  </si>
  <si>
    <t xml:space="preserve">Investicijų skatinimo programa </t>
  </si>
  <si>
    <t>05.06.01.09</t>
  </si>
  <si>
    <t>10.06.01.01</t>
  </si>
  <si>
    <t>07.06.01.09</t>
  </si>
  <si>
    <t>08.06.01.01</t>
  </si>
  <si>
    <t>08.06.01.09</t>
  </si>
  <si>
    <t>Turizmo maršruto Elektrėnai - Širvintos - Ukmergė informacinės infrastruktūros plėtra</t>
  </si>
  <si>
    <t>Taujėnų miestelio viešosios infrastruktūros gerinimas ir plėtra</t>
  </si>
  <si>
    <t>Vidiškių miestelio viešosios infrastruktūros gerinimas ir plėtra</t>
  </si>
  <si>
    <t>Siesikų miestelio viešosios infrastruktūros gerinimas ir plėtra</t>
  </si>
  <si>
    <t>Ukmergės sporto komplekso modernizavimas ir plėtra</t>
  </si>
  <si>
    <t>7,11</t>
  </si>
  <si>
    <t>09.02.02.02</t>
  </si>
  <si>
    <t>9; 9.4</t>
  </si>
  <si>
    <t>7;14</t>
  </si>
  <si>
    <t>7;12</t>
  </si>
  <si>
    <t>1;11</t>
  </si>
  <si>
    <t>2;9</t>
  </si>
  <si>
    <t>11; 11.3</t>
  </si>
  <si>
    <t>7;11</t>
  </si>
  <si>
    <t>1.5</t>
  </si>
  <si>
    <t xml:space="preserve">VB </t>
  </si>
  <si>
    <t>9;9.1</t>
  </si>
  <si>
    <t>12; 12.4</t>
  </si>
  <si>
    <t>13; 13.27;  13.35</t>
  </si>
  <si>
    <t>1; 8</t>
  </si>
  <si>
    <t>1.2</t>
  </si>
  <si>
    <t>1;27</t>
  </si>
  <si>
    <t>3;16</t>
  </si>
  <si>
    <t>34</t>
  </si>
  <si>
    <t xml:space="preserve">Gatvių rekonstravimas Ukmergės mieste </t>
  </si>
  <si>
    <t xml:space="preserve">Ukmergės autobusų parko atnaujinimas </t>
  </si>
  <si>
    <t xml:space="preserve">Vandens tiekimo ir nuotekų tvarkymo ifrastruktūros plėtra ir rekonstravimas Ukmergės rajono savivaldybėje </t>
  </si>
  <si>
    <t xml:space="preserve">Užugirio (A. Smetonos) dvaro parko tvarkymas </t>
  </si>
  <si>
    <t xml:space="preserve">Ukmergės rajono ugdymo įstaigų aplinkos modernizavimas  </t>
  </si>
  <si>
    <t>Dainavos gyvenvietės viešosios infrastruktūros gerinimas ir plėtra</t>
  </si>
  <si>
    <t>Želvos miestelio viešosios infrastruktūros gerinimas ir plėtra</t>
  </si>
  <si>
    <t xml:space="preserve">Parama Smulkiajam ir vidutiniam verslui - SVV fondas </t>
  </si>
  <si>
    <t>Tarptautinio bendradarbiavimo plėtros programa</t>
  </si>
  <si>
    <t xml:space="preserve">7 ;9; </t>
  </si>
  <si>
    <t>7; 9; 9.4</t>
  </si>
  <si>
    <t>7;9.3</t>
  </si>
  <si>
    <t>Kelių priežiūros ir plėtros programos vykdymas</t>
  </si>
  <si>
    <t>Ukmergės miesto gatvių, šaligatvių, pėsčiųjų-dviračių takų kapitalinis remontas, rekonstravimas, statyba ir priežiūra</t>
  </si>
  <si>
    <t>VIP</t>
  </si>
  <si>
    <t>Socialinės gerovės programa</t>
  </si>
  <si>
    <t xml:space="preserve">Probleminių šeimų vaikų išlaikymas globos įstaigose </t>
  </si>
  <si>
    <t>Sausio 13-osios dalyvių kompensacijos</t>
  </si>
  <si>
    <t>Kolumbariumo įrengimas</t>
  </si>
  <si>
    <t>Kt</t>
  </si>
  <si>
    <t>KT(d)</t>
  </si>
  <si>
    <t>Ukmergės gabių vaikų ir jaunimo rėmimo programa</t>
  </si>
  <si>
    <t>Socializacijos ir užimtumo  programa</t>
  </si>
  <si>
    <t>Ugdymo prieinamumo didinimo ir moksleivių dalyvavimo rajoniniuose bei šalies renginiuose programa</t>
  </si>
  <si>
    <t>Ukmergės rajono kūno kultūros ir sporto rėmimo programa</t>
  </si>
  <si>
    <t>Prevencinis projektas "Vaiko apklausos kambarys"</t>
  </si>
  <si>
    <t>04.02.01.04</t>
  </si>
  <si>
    <t>Kompleksinių paslaugų šeimai plėtra</t>
  </si>
  <si>
    <t>Ukmergės miesto Šventosios upės pakrantės sutvarkymas</t>
  </si>
  <si>
    <t>Atvirų erdvių šeimai sukūrimas ir plėtra</t>
  </si>
  <si>
    <t xml:space="preserve">Prevencinis projektas "Priešgaisrinė sauga" </t>
  </si>
  <si>
    <t xml:space="preserve">Elektroninės sveikatos plėtra Ukmergėje </t>
  </si>
  <si>
    <t>20-26; 28-31</t>
  </si>
  <si>
    <t>20-26;28-31; 12</t>
  </si>
  <si>
    <t>20-26;28-31</t>
  </si>
  <si>
    <t>1.5; 1.5.1</t>
  </si>
  <si>
    <t>Uždavinys. Gerinti savivaldybės teikiamų viešųjų paslaugų kokybę ir prieinamumą visiems rajono gyventojams, mažinti administracinę naštą fiziniams ir juridiniams asmenims</t>
  </si>
  <si>
    <t>1.6; 1.6.2</t>
  </si>
  <si>
    <t>1.6</t>
  </si>
  <si>
    <t>1.6; 1.6.3</t>
  </si>
  <si>
    <t>1.6.3</t>
  </si>
  <si>
    <t>1.6.2</t>
  </si>
  <si>
    <t>1; 1.6.2</t>
  </si>
  <si>
    <t>Valstybės registrų duomenų naudojimas administracinėms paslaugoms teikti</t>
  </si>
  <si>
    <t>Elektroninės valdžios priemonių diegimas ir jų veiklos užtikrinimas</t>
  </si>
  <si>
    <t>12; 12.5</t>
  </si>
  <si>
    <t>Ukmergės rajono savivaldybė</t>
  </si>
  <si>
    <t>Ukmergės miesto viešosios turizmo infrastruktūros vystymas             (Ukmergės miesto piliakalnio su prieigomis sutvarkymas, II etapas)</t>
  </si>
  <si>
    <t>Žemės sklypų ir valdų tvarkymo dokumentacija</t>
  </si>
  <si>
    <r>
      <rPr>
        <b/>
        <strike/>
        <sz val="7"/>
        <rFont val="Arial"/>
        <family val="2"/>
        <charset val="186"/>
      </rPr>
      <t>Socialinių paslaugų pirkimas</t>
    </r>
    <r>
      <rPr>
        <b/>
        <sz val="7"/>
        <rFont val="Arial"/>
        <family val="2"/>
        <charset val="186"/>
      </rPr>
      <t xml:space="preserve"> Nakvynės namų socialinės rizikos asmenims steigimas</t>
    </r>
  </si>
  <si>
    <r>
      <t xml:space="preserve">Pirties ir dušo paslaugų teikimo organizavimas </t>
    </r>
    <r>
      <rPr>
        <i/>
        <sz val="7"/>
        <color indexed="10"/>
        <rFont val="Arial"/>
        <family val="2"/>
        <charset val="186"/>
      </rPr>
      <t/>
    </r>
  </si>
  <si>
    <t xml:space="preserve">Gyvenamosios aplinkos infrastruktūros įrengimas ir tvarkymas </t>
  </si>
  <si>
    <t xml:space="preserve">Kaimo bendruomenės sveikatos punktų renovacijos programa </t>
  </si>
  <si>
    <t>11;          27</t>
  </si>
  <si>
    <r>
      <t>Socialinio būsto ir kitų savivaldybės patalpų remontas</t>
    </r>
    <r>
      <rPr>
        <sz val="7"/>
        <color indexed="10"/>
        <rFont val="Arial"/>
        <family val="2"/>
        <charset val="186"/>
      </rPr>
      <t xml:space="preserve"> </t>
    </r>
    <r>
      <rPr>
        <sz val="7"/>
        <rFont val="Arial"/>
        <family val="2"/>
        <charset val="186"/>
      </rPr>
      <t>ir plėtra, laikinai laisvo savivaldybės būsto išlaikymas</t>
    </r>
  </si>
  <si>
    <t>Ukmergės gyventojų privačių namų prijungimui prie nuotekų surinkimo infrastruktūros</t>
  </si>
  <si>
    <t xml:space="preserve">Ukmergės m. Šventosios upės kraštovaizdžio sutvarkymas               </t>
  </si>
  <si>
    <t xml:space="preserve">Ukmergės globos centro veiklos užtikrinimas </t>
  </si>
  <si>
    <t>Paveldosaugos programos įgyvendinimas</t>
  </si>
  <si>
    <t>Kultūros infrastruktūros ir paslaugų gerinimo programa</t>
  </si>
  <si>
    <t xml:space="preserve"> Lietuvos valstybės atkūrimo šimtmečio minėjimo programa</t>
  </si>
  <si>
    <t>Kultūros įstaigų aprūpinimo inventoriumi, įstaigų remonto ir kultūros projektų kofinansavimo programa</t>
  </si>
  <si>
    <t>Užimtumo didinimo programa</t>
  </si>
  <si>
    <t>Ukmergės rajono savivaldybės administracijos teikiamų paslaugų ir asmenų aptarnavimo kokybės gerinimas</t>
  </si>
  <si>
    <t xml:space="preserve">Kultūros specialistų kelionės išlaidų kompensavimo  programa </t>
  </si>
  <si>
    <r>
      <t>ES  lėšos (</t>
    </r>
    <r>
      <rPr>
        <b/>
        <sz val="8"/>
        <rFont val="Times New Roman"/>
        <family val="1"/>
        <charset val="186"/>
      </rPr>
      <t>ES)</t>
    </r>
  </si>
  <si>
    <r>
      <t>Skolintos lėšos (</t>
    </r>
    <r>
      <rPr>
        <b/>
        <sz val="8"/>
        <rFont val="Times New Roman"/>
        <family val="1"/>
        <charset val="186"/>
      </rPr>
      <t>SL)</t>
    </r>
  </si>
  <si>
    <r>
      <t>Kitos lėšos (</t>
    </r>
    <r>
      <rPr>
        <b/>
        <sz val="8"/>
        <rFont val="Times New Roman"/>
        <family val="1"/>
        <charset val="186"/>
      </rPr>
      <t>Kt)</t>
    </r>
  </si>
  <si>
    <r>
      <t>Savivaldybės biudžeto lėšos, įskaitant metų pabaigos likutį (</t>
    </r>
    <r>
      <rPr>
        <b/>
        <sz val="8"/>
        <rFont val="Times New Roman"/>
        <family val="1"/>
        <charset val="186"/>
      </rPr>
      <t>SB)</t>
    </r>
  </si>
  <si>
    <r>
      <t>Valstybės biudžeto specialios tikslinės dotacijos valstybinėms (perduotoms savivaldybėms) funkcijoms vykdyti (</t>
    </r>
    <r>
      <rPr>
        <b/>
        <sz val="8"/>
        <rFont val="Times New Roman"/>
        <family val="1"/>
        <charset val="186"/>
      </rPr>
      <t>VB (d))</t>
    </r>
  </si>
  <si>
    <r>
      <t xml:space="preserve">Valstybės biudžeto lėšos </t>
    </r>
    <r>
      <rPr>
        <b/>
        <sz val="8"/>
        <rFont val="Times New Roman"/>
        <family val="1"/>
        <charset val="186"/>
      </rPr>
      <t>(VB)</t>
    </r>
  </si>
  <si>
    <r>
      <t>Pajamos už biudžetinių įstaigų suteiktas mokamas paslaugas (</t>
    </r>
    <r>
      <rPr>
        <b/>
        <sz val="8"/>
        <rFont val="Times New Roman"/>
        <family val="1"/>
        <charset val="186"/>
      </rPr>
      <t>SP)</t>
    </r>
  </si>
  <si>
    <r>
      <t>ES lėšos (</t>
    </r>
    <r>
      <rPr>
        <b/>
        <sz val="8"/>
        <rFont val="Times New Roman"/>
        <family val="1"/>
        <charset val="186"/>
      </rPr>
      <t>ES)</t>
    </r>
  </si>
  <si>
    <r>
      <t>Valstybės biudžeto lėšos (</t>
    </r>
    <r>
      <rPr>
        <b/>
        <sz val="8"/>
        <rFont val="Times New Roman"/>
        <family val="1"/>
        <charset val="186"/>
      </rPr>
      <t>VB)</t>
    </r>
  </si>
  <si>
    <r>
      <t xml:space="preserve">Valstybės biudžeto specialios tikslinės dotacijos valstybės investicijų programai finansuoti </t>
    </r>
    <r>
      <rPr>
        <b/>
        <sz val="8"/>
        <rFont val="Times New Roman"/>
        <family val="1"/>
        <charset val="186"/>
      </rPr>
      <t>(VIP)</t>
    </r>
  </si>
  <si>
    <r>
      <t>Valstybės biudžeto specialios tikslinės dotacijos valstybės investicijų programai finansuoti</t>
    </r>
    <r>
      <rPr>
        <b/>
        <sz val="8"/>
        <rFont val="Times New Roman"/>
        <family val="1"/>
        <charset val="186"/>
      </rPr>
      <t xml:space="preserve"> (VIP)</t>
    </r>
  </si>
  <si>
    <r>
      <t>Kitos lėšos</t>
    </r>
    <r>
      <rPr>
        <b/>
        <sz val="8"/>
        <rFont val="Times New Roman"/>
        <family val="1"/>
        <charset val="186"/>
      </rPr>
      <t xml:space="preserve"> (Kt)</t>
    </r>
  </si>
  <si>
    <r>
      <t xml:space="preserve">Kitos tikslinės dotacijos </t>
    </r>
    <r>
      <rPr>
        <b/>
        <sz val="8"/>
        <rFont val="Times New Roman"/>
        <family val="1"/>
        <charset val="186"/>
      </rPr>
      <t>KT(d)</t>
    </r>
  </si>
  <si>
    <r>
      <t>Kitos tikslinės dotacijos</t>
    </r>
    <r>
      <rPr>
        <b/>
        <sz val="8"/>
        <rFont val="Times New Roman"/>
        <family val="1"/>
        <charset val="186"/>
      </rPr>
      <t xml:space="preserve"> (KT(d))</t>
    </r>
  </si>
  <si>
    <r>
      <t>Kelių priežiūros ir plėtros programos lėšos (</t>
    </r>
    <r>
      <rPr>
        <b/>
        <sz val="8"/>
        <rFont val="Times New Roman"/>
        <family val="1"/>
        <charset val="186"/>
      </rPr>
      <t>KPPP)</t>
    </r>
  </si>
  <si>
    <t>Ambulatorinių sveikatos priežiūros paslaugų gerinimas tuberkulioze sergantiems asmenims Ukmergės rajone</t>
  </si>
  <si>
    <t>Sveikos gyvensenos skatinimas Ukmergės rajone</t>
  </si>
  <si>
    <t>Švietimo pagalbos organizavimas</t>
  </si>
  <si>
    <t>13; 13.33; 16</t>
  </si>
  <si>
    <t>Priklausomybių nuo alkoholio ir narkotinių medžiagų vartojimo mažinimo, smurto artimoje aplinkoje ir savižudybių prevencijos programa</t>
  </si>
  <si>
    <t>Neveiksnių asmenų būklės peržiūrėjimo užtikrinimas</t>
  </si>
  <si>
    <t>Leidybinės veiklos programa ,,Eskizai"</t>
  </si>
  <si>
    <t>Pradinių klasių mokinių rašymo pasiekimų gerinimas stiprinant pedagogoų IKT ir kolegialaus grįžtamojo ryšio (KGR) taikymo kompetencijas</t>
  </si>
  <si>
    <t>Pėsčiųjų takų rekonstrukcija ir plėtra Ukmergės mieste</t>
  </si>
  <si>
    <t>12; 20-26;28-31</t>
  </si>
  <si>
    <t xml:space="preserve">Ukmergės miesto centro viešųjų erdvių infrastruktūros sutvarkymas I: Kęstučio aikštės, Draugystės skvero ir Pilies parko su prieigomis įrengimas   
</t>
  </si>
  <si>
    <t xml:space="preserve">Ukmergės miesto viešųjų erdvių infrastruktūros sutvarkymas II: Vilniaus gatvės skvero ir Ligoninės parko su prieigomis infrastruktūros įrengimas  </t>
  </si>
  <si>
    <t>Vandentvarkos priežiūra ir atstatymas</t>
  </si>
  <si>
    <t>Tikslas. Gerinti žemės ūkio veiklos sąlygas Ukmergės rajone</t>
  </si>
  <si>
    <t>Savivaldybės, visuomeninių įstaigų  ir kitų pastatų, patalpų ir statinių įsigijimas, remontas ir rekonstrukcija; žemės sklypų įsigijimas</t>
  </si>
  <si>
    <t>Sveikatos apsaugos sistemoje dirbančių specialistų kelionės išlaidų kompensavimo programa</t>
  </si>
  <si>
    <t>Kūrybinei ir ekonominei plėtrai palankios aplinkos kūrimas, didinant bendruomenės užimtumą bei istorinės praeities aktualizavimą</t>
  </si>
  <si>
    <t>Mokytojų profesijos prestižo didinimo programa</t>
  </si>
  <si>
    <t>Socialinės rūpybos sistemoje dirbančių specialistų kelionės išlaidų kompensavimo programa</t>
  </si>
  <si>
    <t>05.06.01.01</t>
  </si>
  <si>
    <t>02.01.01.04</t>
  </si>
  <si>
    <t>1; 36</t>
  </si>
  <si>
    <t>1; 5</t>
  </si>
  <si>
    <t>12; 12.6</t>
  </si>
  <si>
    <t xml:space="preserve">3 strateginis tikslas. Palaikyti rajone švarią ir saugią aplinką bei pritaikyti ją gyventojų poreikiams </t>
  </si>
  <si>
    <t xml:space="preserve">3 strateginis tikslas. Palaikyti rajone švarią ir saugią aplinką bei pritaikyti ją gyventojų poreikiams  </t>
  </si>
  <si>
    <t xml:space="preserve">2 strateginis tikslas. Kurti pilietišką visuomenę ir užtikrinti tinkamą kokybiškų viešųjų paslaugų teikimą Ukmergės rajone </t>
  </si>
  <si>
    <t>Ukmergės r. Leonpolio kadastrinės vietovės hidrotechnikos statinio ant Armonos upės ir Deltuvos kadastrinės vietovės tilto per Armonos upę rekonstrukcija</t>
  </si>
  <si>
    <t>Siesikų miestelio kapinių išplėtimas</t>
  </si>
  <si>
    <t>11;24</t>
  </si>
  <si>
    <t>Ukmergės r. Vidiškių miestelio kelių infrastruktūros gerinimas ir plėtra</t>
  </si>
  <si>
    <t>Socialinio būsto plėtra Ukmergės rajono savivaldybėje</t>
  </si>
  <si>
    <t>Pakrančių sutvarkymo programa</t>
  </si>
  <si>
    <t>Bendruomeninių vaikų globos namų ir vaikų dienos centrų tinklo plėtra Ukmergės rajone</t>
  </si>
  <si>
    <t>Gatvių rekonstravimas Ukmergės mieste (II)</t>
  </si>
  <si>
    <t>Savivaldybės gyvenamųjų patalpų remontas, administravimas</t>
  </si>
  <si>
    <t>Viešųjų erdvių atnaujinimo programa</t>
  </si>
  <si>
    <t>12.4;   12.5</t>
  </si>
  <si>
    <t>Projektas ,,Mažųjų judėjimo džiaugsmas“</t>
  </si>
  <si>
    <t xml:space="preserve">Apšvietimo tinklų remontas, rekonstrukcija, naujų  tinklų įrengimas </t>
  </si>
  <si>
    <t xml:space="preserve">Tikslinių kompensacijų skyrimas ir mokėjimas </t>
  </si>
  <si>
    <t>Priešgaisrinės tarnybos pastatų rekonstrukcija ir automobilių parko atnaujinimas</t>
  </si>
  <si>
    <t>Virtualių aplinkų diegimas  destruktyvaus (padidinto aktyvumo) elgesio reguliavimui</t>
  </si>
  <si>
    <t>Virtualių aplinkų diegimas socialinio emocinio ugdymo tobulinimui</t>
  </si>
  <si>
    <t>Mokinių ugdymosi pasiekimų gerinimas diegiant kokybės krepšelį</t>
  </si>
  <si>
    <t>Gatvių rekonstravimas Ukmergės mieste (III) (žiedas)</t>
  </si>
  <si>
    <t xml:space="preserve">Savivaldybės dalyvavimo teismuose išlaidos </t>
  </si>
  <si>
    <r>
      <t xml:space="preserve">Užugirio (A. Smetonos) dvaro pritaikymas turizmo reikmėms </t>
    </r>
    <r>
      <rPr>
        <i/>
        <sz val="7"/>
        <color theme="1"/>
        <rFont val="Arial"/>
        <family val="2"/>
        <charset val="186"/>
      </rPr>
      <t>(II etapas)</t>
    </r>
  </si>
  <si>
    <t>Uždavinys. Didinti socialinių paslaugų įvairovę, gerinti jų kokybę ir prieinamumą, siekiant nepažeisti moterų ir vyrų lygių teisių</t>
  </si>
  <si>
    <t>2023 - ųjų metų išlaidų projektas</t>
  </si>
  <si>
    <t>Gatvių apšvietimo modernizavimas Ukmergės mieste</t>
  </si>
  <si>
    <t>Daugiabučių namų savininkų rėmimo programa</t>
  </si>
  <si>
    <t xml:space="preserve">Būstų nuotekų sistemų prijungimas prie Ukmergės centralizuotų buitinių nuotekų tinklų </t>
  </si>
  <si>
    <t>Skaimeninio ugdymo plėtra</t>
  </si>
  <si>
    <t>Tėvų ir mokyklos sinergija mokant vaikus lietuvių kalbos (rašymo)</t>
  </si>
  <si>
    <t>Neformalaus vaikų švietimo finansavimas</t>
  </si>
  <si>
    <t>Socialinio emocinio ugdymo plėtra</t>
  </si>
  <si>
    <t>VšĮ Ukmergės ligoninės Priėmimo skyriaus atnaujinimas siekiant pagerinti teikiamų paslaugų kokybę</t>
  </si>
  <si>
    <t>Bendruomeninių paslaugų asmenims su proto negalia infrastruktūros sukūrimas</t>
  </si>
  <si>
    <t>Nelaimių vadybos modelio kūrimas Ukmergės gyventojams</t>
  </si>
  <si>
    <t>12; 12.5; 9.2</t>
  </si>
  <si>
    <t>Akredituotai vaikų dienos socialinei priežiūrai organizuoti, teikti ir administruoti</t>
  </si>
  <si>
    <t>Siesikų dvaro sodybos rūmų tvarkybos darbų projektas</t>
  </si>
  <si>
    <t>Dotacijų grąžinimas</t>
  </si>
  <si>
    <t>01.08.01.02</t>
  </si>
  <si>
    <t>Konsultacijoms mokiniams, patiriantiems mokymosi sunkumų, finansuoti</t>
  </si>
  <si>
    <t>Žemo slenksčio paslaugų Ukmergės rajone teikimas</t>
  </si>
  <si>
    <t>Globėjų ir įtėvių mokymo ir konsultavimo veikla</t>
  </si>
  <si>
    <t xml:space="preserve"> 7; 11</t>
  </si>
  <si>
    <t>7; 11</t>
  </si>
  <si>
    <t>1; 4</t>
  </si>
  <si>
    <t>1;5;6;27</t>
  </si>
  <si>
    <t>5; 7</t>
  </si>
  <si>
    <t>1; 7</t>
  </si>
  <si>
    <t>1.6; 5</t>
  </si>
  <si>
    <t>13;13.1-13.4; 13.6; 13.7; 13.13; 13.17; 13.23; 13.24</t>
  </si>
  <si>
    <t>6; 13</t>
  </si>
  <si>
    <t xml:space="preserve"> 13</t>
  </si>
  <si>
    <t xml:space="preserve"> 1.6.3; 7</t>
  </si>
  <si>
    <t>11; 12</t>
  </si>
  <si>
    <t>7; 11; 12</t>
  </si>
  <si>
    <t>1; 12; 13.1-13.26; 13.32</t>
  </si>
  <si>
    <t>7;12; 12.4</t>
  </si>
  <si>
    <t>9.3; 9.3.1; 9.3.2; 13</t>
  </si>
  <si>
    <t xml:space="preserve"> 9.2; 13</t>
  </si>
  <si>
    <t>9.1; 13</t>
  </si>
  <si>
    <t xml:space="preserve"> 9.1; 9.2; 9.3; 13</t>
  </si>
  <si>
    <t>9.2</t>
  </si>
  <si>
    <t>9.1; 9.2; 9.3</t>
  </si>
  <si>
    <t>1; 35</t>
  </si>
  <si>
    <t>3; 27</t>
  </si>
  <si>
    <t>3; 7</t>
  </si>
  <si>
    <t>1.2; 18</t>
  </si>
  <si>
    <t xml:space="preserve"> 6</t>
  </si>
  <si>
    <t>2024 - ųjų metų išlaidų projektas</t>
  </si>
  <si>
    <t>Bendradarbystės centro „Spiečius" veiklos užtikrinimas</t>
  </si>
  <si>
    <t>Gyventojų skaičiaus stabilizavimo ir augimo programa</t>
  </si>
  <si>
    <t xml:space="preserve">Projekto ,,BaltSe @nior 2.0" įgyvendinimas pagal Baltijos jūros regiono programą. </t>
  </si>
  <si>
    <r>
      <t>Valstybės biudžeto lėšos</t>
    </r>
    <r>
      <rPr>
        <b/>
        <sz val="8"/>
        <rFont val="Times New Roman"/>
        <family val="1"/>
        <charset val="186"/>
      </rPr>
      <t xml:space="preserve"> (VB)</t>
    </r>
  </si>
  <si>
    <t>1 strateginis tikslas. Kurti palankią ekonominę aplinką sudarant sąlygas smulkiojo ir vidutinio verslo plėtrai, skatinant atvykstamąjį ir vietos turizmą.</t>
  </si>
  <si>
    <t>Infrastruktūros plėtros rėmimo programa</t>
  </si>
  <si>
    <t>Saulės elektrinės įrengimas, valdymas ir plėtra Ukmergės rajone</t>
  </si>
  <si>
    <t>Ukmergės stadiono futbolo aikštės atnaujinimas</t>
  </si>
  <si>
    <t>Pastatų ir patalpų modernizavimo programa (VšĮ Ukmergės PSPC)</t>
  </si>
  <si>
    <t>Medicinos darbuotojų skatinimo ir pritraukimo dirbti į Ukmergės rajono savivaldybės ASPĮ programa</t>
  </si>
  <si>
    <t xml:space="preserve"> </t>
  </si>
  <si>
    <t>Valstybės biudžeto specialios tikslinės dotacijos valstybės investicijų programai finansuoti (VIP)</t>
  </si>
  <si>
    <t>KT(D)</t>
  </si>
  <si>
    <t>Užimtumo didinimo programos administravimas</t>
  </si>
  <si>
    <t>Bendruomeninės veiklos savivaldybėse stiprinimas</t>
  </si>
  <si>
    <t>Įstaigų patirtų išlaidų siepijant nuo COVID-19 kompensavimas</t>
  </si>
  <si>
    <t>04.02.01.06</t>
  </si>
  <si>
    <t>Socialinės paramos ir išmokų skaičiavimo administravimas</t>
  </si>
  <si>
    <t>04.01.02.01</t>
  </si>
  <si>
    <t>6;7;16</t>
  </si>
  <si>
    <t>04.07.05.01</t>
  </si>
  <si>
    <t>11;7</t>
  </si>
  <si>
    <t>04.03.05.01</t>
  </si>
  <si>
    <t>1,6;1.6.2</t>
  </si>
  <si>
    <t>1;12</t>
  </si>
  <si>
    <t>10.01.02.01</t>
  </si>
  <si>
    <t xml:space="preserve">Ukmergės socialinių paslaugų centro veiklos užtikrinimas </t>
  </si>
  <si>
    <t>Siesikų dvaro sodybos rūmų sienų tapybos konservavimas / restauravimas</t>
  </si>
  <si>
    <t>Aplinkos ir kraštovaizdžio gerinimas</t>
  </si>
  <si>
    <t>Paviršinių nuotekų tinklų statyba ir rekonstravimas Ukmergės mieste</t>
  </si>
  <si>
    <t>Socialinės paramos mirusiojo artimiesiems administravimas</t>
  </si>
  <si>
    <t>Socialinės paramos mokiniams administravimas</t>
  </si>
  <si>
    <t>Socialinės globos asmenims su sunkia negalia administravimas</t>
  </si>
  <si>
    <t>Neformalus suaugusiųjų švietimo veiklos organizavimas</t>
  </si>
  <si>
    <t>Greitosios medicinos pagalbos paslaugų kokybės gerinimo programa (VšĮ Ukmergės PSPC)</t>
  </si>
  <si>
    <t>Neįgaliųjų socialinės integracijos programa</t>
  </si>
  <si>
    <t xml:space="preserve">2021 - ųjų metų asignavimai </t>
  </si>
  <si>
    <t>2022 - ųjų metų išlaidų asignavimai</t>
  </si>
  <si>
    <t>Teikiamų sveikatos priežiūros paslaugų plėtra kaimiškose vietovėse</t>
  </si>
  <si>
    <t>Dienos socialinės globos paslaugų prie Ukmergės socialinių paslaugų centro plėtra</t>
  </si>
  <si>
    <t>Mobilių sveikatos priežiūros paslaugų plėtra</t>
  </si>
  <si>
    <t>Viešosios privačios partnerystės projektas „Ukmergės rajono švietimo įstaigų energetinio efektyvumo didinimas“</t>
  </si>
  <si>
    <t>„Tūkstantmečio mokyklų“ programa</t>
  </si>
  <si>
    <t>Parama žemės ūkio vandentvarkai</t>
  </si>
  <si>
    <t>Priemonė asmeninei pagalbai teikti ir administruoti</t>
  </si>
  <si>
    <t>Bendrojo ugdymo mokyklų tinklo stiprinimo iniciatyvų skatinimas</t>
  </si>
  <si>
    <t>2025 - ųjų metų išlaidų projektas</t>
  </si>
  <si>
    <t xml:space="preserve"> 2023-2025 m. SMULKAUS IR VIDUTINIO VERSLO BEI TURIZMO PLĖTROS PROGRAMOS TIKSLŲ, UŽDAVINIŲ IR PRIEMONIŲ ASIGNAVIMŲ SUVESTINĖ</t>
  </si>
  <si>
    <t xml:space="preserve"> 2023-2025 m. KAIMO PLĖTROS PROGRAMOS TIKSLŲ, UŽDAVINIŲ IR PRIEMONIŲ ASIGNAVIMŲ SUVESTINĖ</t>
  </si>
  <si>
    <t xml:space="preserve"> 2023-2025 m. VIEŠOSIOS INFRASTRUKTŪROS PLĖTROS PROGRAMOS TIKSLŲ, UŽDAVINIŲ IR PRIEMONIŲ ASIGNAVIMŲ SUVESTINĖ</t>
  </si>
  <si>
    <t>2023-2025 m. APLINKOS APSAUGOS PROGRAMOS TIKSLŲ, UŽDAVINIŲ IR PRIEMONIŲ ASIGNAVIMŲ SUVESTINĖ</t>
  </si>
  <si>
    <t xml:space="preserve"> 2023-2025 m.  ŽINIŲ VISUOMENĖS PLĖTROS PROGRAMOS TIKSLŲ, UŽDAVINIŲ IR PRIEMONIŲ ASIGNAVIMŲ SUVESTINĖ</t>
  </si>
  <si>
    <t xml:space="preserve"> 2023-2025 m. SVEIKATOS APSAUGOS IR SOCIALINĖS PARAMOS PROGAMOS TIKSLŲ, UŽDAVINIŲ IR PRIEMONIŲ ASIGNAVIMŲ SUVESTINĖ</t>
  </si>
  <si>
    <t>2023-2025 m. KULTŪROS PASLAUGŲ PLĖTROS PROGRAMOS TIKSLŲ, UŽDAVINIŲ IR PRIEMONIŲ ASIGNAVIMŲ SUVESTINĖ</t>
  </si>
  <si>
    <t xml:space="preserve"> 2023-2025 m. KŪNO KULTŪROS IR SPORTO PLĖTROS PROGRAMOS TIKSLŲ, UŽDAVINIŲ IR PRIEMONIŲ ASIGNAVIMŲ SUVESTINĖ</t>
  </si>
  <si>
    <t>2023-2025 m. SAVIVALDYBĖS VALDYMO PROGRAMOS TIKSLŲ, UŽDAVINIŲ IR PRIEMONIŲ ASIGNAVIMŲ SUVESTINĖ</t>
  </si>
  <si>
    <t>13; 13.25; 13.26; 13.21; 13.24</t>
  </si>
  <si>
    <t>13; 13.9; 13.10; 13.13; 13.15; 13.17; 13.19; 13.20; 13.22; 13.23; 13.36</t>
  </si>
  <si>
    <r>
      <t xml:space="preserve">Mokymo lėšos </t>
    </r>
    <r>
      <rPr>
        <b/>
        <sz val="8"/>
        <rFont val="Times New Roman"/>
        <family val="1"/>
        <charset val="186"/>
      </rPr>
      <t>(ML)</t>
    </r>
  </si>
  <si>
    <t>ML</t>
  </si>
  <si>
    <t>1; 12; 12.5; 22; 25; 30</t>
  </si>
  <si>
    <t>9.3; 9.4</t>
  </si>
  <si>
    <t>Kompensacija UAB Ukmergės autobusų parkui už lengvatinį vežimą miesto ir priemiesčio maršrutais</t>
  </si>
  <si>
    <t>Savivaldybės paskirstomos lėšos ugdymo reikmėms finansuoti ir nevalstybinių mokyklų finansavimas</t>
  </si>
  <si>
    <t>Melioracijos griovių ir juose esančių statinių Ukmergės rajono savivaldybės Pivonijos seniūnijos Jačionių k., Bakšionių k., Verškainių k., Pabaisko seniūnijos Ūlyčnikų k., Varkalių k., Nenortų I k., Nenortų II k., Maigių II k., Sargelių k. rekonstravimas</t>
  </si>
  <si>
    <t>13.30; 7</t>
  </si>
  <si>
    <t>Saugaus miesto priemonių steigimas Ukmergės mieste</t>
  </si>
  <si>
    <t>Elektros energijos VŠĮ Ukmergės ligoninei tiekimo pagal II patikimumo kategoriją užtikrinimo programa</t>
  </si>
  <si>
    <t>Chirurgijos skyriaus patalpų remonto programa (VšĮ Ukmergės ligoninė)</t>
  </si>
  <si>
    <t>1.6; 1.6.2; 1.6.3</t>
  </si>
  <si>
    <t>7; 11; 9.3</t>
  </si>
  <si>
    <t>Hibridinių pirmosios pagalbos mokymų klasė</t>
  </si>
  <si>
    <t>04.02.01.02</t>
  </si>
  <si>
    <t>Civilinės saugos reikalų ir paslaugų administravimas</t>
  </si>
  <si>
    <t>Užugirio dvaro tvarkybos darbai (garažas)</t>
  </si>
  <si>
    <t>"Gyvenkime saugiai Ukmergės rajone"</t>
  </si>
  <si>
    <t>11; 9.3</t>
  </si>
  <si>
    <t>7; 13</t>
  </si>
  <si>
    <t xml:space="preserve">„Individualių antrinių žaliavų surinkimo konteinerių įsigijimas Ukmergės rajone“ </t>
  </si>
  <si>
    <t>Atliekų surinkimo ir tvarkymo sistemos plėtra</t>
  </si>
  <si>
    <t>1; 7; 5; 13</t>
  </si>
  <si>
    <t>Atviros ekosistemos atsiskaitymams negrynais pinigais bendrojo ugdymo įstaigų valgyklose kūrimas</t>
  </si>
  <si>
    <t>7; 16</t>
  </si>
  <si>
    <t>Socialinio emocinio ugdymo sprendimai</t>
  </si>
  <si>
    <t>Finansinės pagalbos teikimas Ukrainai ir ukrainiečiams</t>
  </si>
  <si>
    <t>Dotacijos naudotų padangų, kurių turėtojo nustatyti neįmanoma arba kuris neegzistuoja, tvarkymui</t>
  </si>
  <si>
    <t xml:space="preserve">Skaitmeninių sprendimų, leidžiančių saugiai ir patogiai gauti viešąsias paslaugas </t>
  </si>
  <si>
    <t>Ukmergės kaimo vietos veiklos grupės plėtros strategijos įgyvendinimas</t>
  </si>
  <si>
    <t>10.09.01.02</t>
  </si>
  <si>
    <t>Prevencinis projektas „Jei nori gyventi kitiems - būk savanoriu ugniagesiu"</t>
  </si>
  <si>
    <t>1;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</si>
</sst>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sz val="7"/>
      <color indexed="10"/>
      <name val="Arial"/>
      <family val="2"/>
    </font>
    <font>
      <sz val="7"/>
      <color indexed="8"/>
      <name val="Arial"/>
      <family val="2"/>
      <charset val="186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  <charset val="186"/>
    </font>
    <font>
      <b/>
      <sz val="7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  <charset val="186"/>
    </font>
    <font>
      <b/>
      <sz val="7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7"/>
      <color indexed="23"/>
      <name val="Arial"/>
      <family val="2"/>
      <charset val="186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7"/>
      <color indexed="10"/>
      <name val="Arial"/>
      <family val="2"/>
      <charset val="186"/>
    </font>
    <font>
      <i/>
      <sz val="7"/>
      <color indexed="10"/>
      <name val="Arial"/>
      <family val="2"/>
      <charset val="186"/>
    </font>
    <font>
      <i/>
      <u/>
      <sz val="7"/>
      <color indexed="8"/>
      <name val="Arial"/>
      <family val="2"/>
      <charset val="186"/>
    </font>
    <font>
      <strike/>
      <sz val="7"/>
      <name val="Arial"/>
      <family val="2"/>
      <charset val="186"/>
    </font>
    <font>
      <sz val="7"/>
      <color rgb="FFFF0000"/>
      <name val="Arial"/>
      <family val="2"/>
      <charset val="186"/>
    </font>
    <font>
      <sz val="7"/>
      <color theme="1"/>
      <name val="Arial"/>
      <family val="2"/>
      <charset val="186"/>
    </font>
    <font>
      <b/>
      <sz val="7"/>
      <color theme="1"/>
      <name val="Arial"/>
      <family val="2"/>
      <charset val="186"/>
    </font>
    <font>
      <sz val="7"/>
      <color theme="1"/>
      <name val="Arial"/>
      <family val="2"/>
    </font>
    <font>
      <b/>
      <sz val="7"/>
      <color rgb="FFFF0000"/>
      <name val="Arial"/>
      <family val="2"/>
      <charset val="186"/>
    </font>
    <font>
      <b/>
      <strike/>
      <sz val="7"/>
      <name val="Arial"/>
      <family val="2"/>
      <charset val="186"/>
    </font>
    <font>
      <b/>
      <sz val="10"/>
      <name val="Arial"/>
      <family val="2"/>
      <charset val="186"/>
    </font>
    <font>
      <b/>
      <sz val="7"/>
      <color theme="1"/>
      <name val="Arial"/>
      <family val="2"/>
    </font>
    <font>
      <b/>
      <strike/>
      <sz val="7"/>
      <color rgb="FFFF0000"/>
      <name val="Arial"/>
      <family val="2"/>
      <charset val="186"/>
    </font>
    <font>
      <strike/>
      <sz val="7"/>
      <color rgb="FFFF0000"/>
      <name val="Arial"/>
      <family val="2"/>
      <charset val="186"/>
    </font>
    <font>
      <strike/>
      <sz val="8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trike/>
      <sz val="7"/>
      <name val="Arial"/>
      <family val="2"/>
    </font>
    <font>
      <sz val="10"/>
      <color theme="1"/>
      <name val="Arial"/>
      <family val="2"/>
      <charset val="186"/>
    </font>
    <font>
      <i/>
      <sz val="7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Segoe UI"/>
      <family val="2"/>
      <charset val="186"/>
    </font>
  </fonts>
  <fills count="5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F2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medium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medium">
        <color indexed="0"/>
      </right>
      <top/>
      <bottom/>
      <diagonal/>
    </border>
    <border>
      <left/>
      <right/>
      <top style="medium">
        <color indexed="0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medium">
        <color indexed="0"/>
      </right>
      <top/>
      <bottom style="thin">
        <color indexed="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medium">
        <color indexed="0"/>
      </right>
      <top style="thin">
        <color indexed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7" fillId="0" borderId="0"/>
    <xf numFmtId="0" fontId="46" fillId="0" borderId="0" applyNumberFormat="0" applyFill="0" applyBorder="0" applyAlignment="0" applyProtection="0"/>
    <xf numFmtId="0" fontId="47" fillId="0" borderId="126" applyNumberFormat="0" applyFill="0" applyAlignment="0" applyProtection="0"/>
    <xf numFmtId="0" fontId="48" fillId="0" borderId="127" applyNumberFormat="0" applyFill="0" applyAlignment="0" applyProtection="0"/>
    <xf numFmtId="0" fontId="49" fillId="0" borderId="128" applyNumberFormat="0" applyFill="0" applyAlignment="0" applyProtection="0"/>
    <xf numFmtId="0" fontId="49" fillId="0" borderId="0" applyNumberFormat="0" applyFill="0" applyBorder="0" applyAlignment="0" applyProtection="0"/>
    <xf numFmtId="0" fontId="50" fillId="17" borderId="0" applyNumberFormat="0" applyBorder="0" applyAlignment="0" applyProtection="0"/>
    <xf numFmtId="0" fontId="51" fillId="18" borderId="0" applyNumberFormat="0" applyBorder="0" applyAlignment="0" applyProtection="0"/>
    <xf numFmtId="0" fontId="52" fillId="19" borderId="0" applyNumberFormat="0" applyBorder="0" applyAlignment="0" applyProtection="0"/>
    <xf numFmtId="0" fontId="53" fillId="20" borderId="129" applyNumberFormat="0" applyAlignment="0" applyProtection="0"/>
    <xf numFmtId="0" fontId="54" fillId="21" borderId="130" applyNumberFormat="0" applyAlignment="0" applyProtection="0"/>
    <xf numFmtId="0" fontId="55" fillId="21" borderId="129" applyNumberFormat="0" applyAlignment="0" applyProtection="0"/>
    <xf numFmtId="0" fontId="56" fillId="0" borderId="131" applyNumberFormat="0" applyFill="0" applyAlignment="0" applyProtection="0"/>
    <xf numFmtId="0" fontId="57" fillId="22" borderId="132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34" applyNumberFormat="0" applyFill="0" applyAlignment="0" applyProtection="0"/>
    <xf numFmtId="0" fontId="6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6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6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62" fillId="0" borderId="0"/>
    <xf numFmtId="0" fontId="1" fillId="23" borderId="133" applyNumberFormat="0" applyFont="0" applyAlignment="0" applyProtection="0"/>
  </cellStyleXfs>
  <cellXfs count="169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8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9" fontId="0" fillId="0" borderId="0" xfId="0" applyNumberFormat="1"/>
    <xf numFmtId="49" fontId="5" fillId="0" borderId="0" xfId="0" applyNumberFormat="1" applyFont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5" fillId="0" borderId="0" xfId="0" applyFont="1"/>
    <xf numFmtId="0" fontId="16" fillId="2" borderId="3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0" xfId="0" applyFont="1"/>
    <xf numFmtId="49" fontId="17" fillId="0" borderId="0" xfId="0" applyNumberFormat="1" applyFont="1"/>
    <xf numFmtId="0" fontId="18" fillId="0" borderId="0" xfId="0" applyFont="1" applyAlignment="1">
      <alignment horizontal="center"/>
    </xf>
    <xf numFmtId="164" fontId="17" fillId="0" borderId="0" xfId="0" applyNumberFormat="1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6" fillId="0" borderId="0" xfId="0" applyFont="1"/>
    <xf numFmtId="0" fontId="13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49" fontId="3" fillId="0" borderId="0" xfId="0" applyNumberFormat="1" applyFont="1"/>
    <xf numFmtId="0" fontId="12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2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5" borderId="24" xfId="0" applyNumberFormat="1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40" xfId="0" applyNumberFormat="1" applyFont="1" applyBorder="1" applyAlignment="1">
      <alignment horizontal="center" vertical="center" wrapText="1"/>
    </xf>
    <xf numFmtId="2" fontId="5" fillId="0" borderId="35" xfId="0" applyNumberFormat="1" applyFont="1" applyBorder="1" applyAlignment="1">
      <alignment horizontal="center" vertical="center" wrapText="1"/>
    </xf>
    <xf numFmtId="2" fontId="5" fillId="0" borderId="43" xfId="0" applyNumberFormat="1" applyFont="1" applyBorder="1" applyAlignment="1">
      <alignment horizontal="center" vertical="center" wrapText="1"/>
    </xf>
    <xf numFmtId="2" fontId="5" fillId="0" borderId="24" xfId="0" applyNumberFormat="1" applyFont="1" applyBorder="1" applyAlignment="1">
      <alignment horizontal="center" vertical="center" wrapText="1"/>
    </xf>
    <xf numFmtId="2" fontId="5" fillId="5" borderId="43" xfId="0" applyNumberFormat="1" applyFont="1" applyFill="1" applyBorder="1" applyAlignment="1">
      <alignment horizontal="center" vertical="center" wrapText="1"/>
    </xf>
    <xf numFmtId="2" fontId="5" fillId="8" borderId="43" xfId="0" applyNumberFormat="1" applyFont="1" applyFill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2" fontId="17" fillId="5" borderId="24" xfId="0" applyNumberFormat="1" applyFont="1" applyFill="1" applyBorder="1" applyAlignment="1">
      <alignment horizontal="center" vertical="center" wrapText="1"/>
    </xf>
    <xf numFmtId="2" fontId="5" fillId="5" borderId="46" xfId="0" applyNumberFormat="1" applyFont="1" applyFill="1" applyBorder="1" applyAlignment="1">
      <alignment horizontal="center" vertical="center" wrapText="1"/>
    </xf>
    <xf numFmtId="2" fontId="5" fillId="5" borderId="3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 wrapText="1"/>
    </xf>
    <xf numFmtId="2" fontId="5" fillId="8" borderId="24" xfId="0" applyNumberFormat="1" applyFont="1" applyFill="1" applyBorder="1" applyAlignment="1">
      <alignment horizontal="center" vertical="center" wrapText="1"/>
    </xf>
    <xf numFmtId="2" fontId="5" fillId="3" borderId="48" xfId="0" applyNumberFormat="1" applyFont="1" applyFill="1" applyBorder="1" applyAlignment="1">
      <alignment horizontal="center" vertical="center" wrapText="1"/>
    </xf>
    <xf numFmtId="2" fontId="5" fillId="2" borderId="47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28" xfId="0" applyNumberFormat="1" applyFont="1" applyFill="1" applyBorder="1" applyAlignment="1">
      <alignment horizontal="center" vertical="center" wrapText="1"/>
    </xf>
    <xf numFmtId="2" fontId="5" fillId="2" borderId="3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 wrapText="1"/>
    </xf>
    <xf numFmtId="0" fontId="4" fillId="3" borderId="18" xfId="0" applyFont="1" applyFill="1" applyBorder="1" applyAlignment="1">
      <alignment horizontal="center" vertical="center" wrapText="1"/>
    </xf>
    <xf numFmtId="2" fontId="5" fillId="9" borderId="45" xfId="0" applyNumberFormat="1" applyFont="1" applyFill="1" applyBorder="1" applyAlignment="1">
      <alignment horizontal="center" vertical="center" wrapText="1"/>
    </xf>
    <xf numFmtId="2" fontId="5" fillId="9" borderId="1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30" fillId="0" borderId="24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8" borderId="30" xfId="0" applyFont="1" applyFill="1" applyBorder="1" applyAlignment="1">
      <alignment horizontal="center" vertical="center" wrapText="1"/>
    </xf>
    <xf numFmtId="2" fontId="30" fillId="8" borderId="1" xfId="0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2" fontId="5" fillId="0" borderId="45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2" fontId="5" fillId="0" borderId="46" xfId="0" applyNumberFormat="1" applyFont="1" applyBorder="1" applyAlignment="1">
      <alignment horizontal="center" vertical="center" wrapText="1"/>
    </xf>
    <xf numFmtId="2" fontId="5" fillId="0" borderId="56" xfId="0" applyNumberFormat="1" applyFont="1" applyBorder="1" applyAlignment="1">
      <alignment horizontal="center" vertical="center" wrapText="1"/>
    </xf>
    <xf numFmtId="0" fontId="30" fillId="10" borderId="13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 wrapText="1"/>
    </xf>
    <xf numFmtId="0" fontId="31" fillId="10" borderId="9" xfId="0" applyFont="1" applyFill="1" applyBorder="1" applyAlignment="1">
      <alignment horizontal="center" vertical="center" wrapText="1"/>
    </xf>
    <xf numFmtId="0" fontId="31" fillId="10" borderId="28" xfId="0" applyFont="1" applyFill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center" vertical="center" wrapText="1"/>
    </xf>
    <xf numFmtId="2" fontId="5" fillId="10" borderId="8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center" vertical="center" wrapText="1"/>
    </xf>
    <xf numFmtId="0" fontId="30" fillId="10" borderId="44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49" xfId="0" applyFont="1" applyFill="1" applyBorder="1" applyAlignment="1">
      <alignment horizontal="center" vertical="center" wrapText="1"/>
    </xf>
    <xf numFmtId="2" fontId="30" fillId="10" borderId="43" xfId="0" applyNumberFormat="1" applyFont="1" applyFill="1" applyBorder="1" applyAlignment="1">
      <alignment horizontal="center" vertical="center" wrapText="1"/>
    </xf>
    <xf numFmtId="0" fontId="31" fillId="10" borderId="8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 wrapText="1"/>
    </xf>
    <xf numFmtId="0" fontId="31" fillId="10" borderId="56" xfId="0" applyFont="1" applyFill="1" applyBorder="1" applyAlignment="1">
      <alignment horizontal="center" vertical="center" wrapText="1"/>
    </xf>
    <xf numFmtId="0" fontId="31" fillId="10" borderId="57" xfId="0" applyFont="1" applyFill="1" applyBorder="1" applyAlignment="1">
      <alignment horizontal="center" vertical="center" wrapText="1"/>
    </xf>
    <xf numFmtId="2" fontId="30" fillId="10" borderId="58" xfId="0" applyNumberFormat="1" applyFont="1" applyFill="1" applyBorder="1" applyAlignment="1">
      <alignment horizontal="center" vertical="center" wrapText="1"/>
    </xf>
    <xf numFmtId="2" fontId="5" fillId="10" borderId="17" xfId="0" applyNumberFormat="1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horizontal="center" vertical="center" wrapText="1"/>
    </xf>
    <xf numFmtId="2" fontId="30" fillId="10" borderId="24" xfId="0" applyNumberFormat="1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30" fillId="10" borderId="25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2" fontId="5" fillId="10" borderId="43" xfId="0" applyNumberFormat="1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2" fontId="5" fillId="10" borderId="24" xfId="0" applyNumberFormat="1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2" fontId="5" fillId="10" borderId="3" xfId="0" applyNumberFormat="1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2" fontId="30" fillId="0" borderId="43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2" fontId="30" fillId="0" borderId="58" xfId="0" applyNumberFormat="1" applyFont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2" fontId="5" fillId="5" borderId="62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2" fontId="17" fillId="5" borderId="43" xfId="0" applyNumberFormat="1" applyFont="1" applyFill="1" applyBorder="1" applyAlignment="1">
      <alignment horizontal="center" vertical="center" wrapText="1"/>
    </xf>
    <xf numFmtId="2" fontId="5" fillId="6" borderId="35" xfId="0" applyNumberFormat="1" applyFont="1" applyFill="1" applyBorder="1" applyAlignment="1">
      <alignment horizontal="center" vertical="center" wrapText="1"/>
    </xf>
    <xf numFmtId="0" fontId="30" fillId="10" borderId="5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2" fontId="5" fillId="10" borderId="5" xfId="0" applyNumberFormat="1" applyFont="1" applyFill="1" applyBorder="1" applyAlignment="1">
      <alignment horizontal="center" vertical="center" wrapText="1"/>
    </xf>
    <xf numFmtId="2" fontId="30" fillId="0" borderId="4" xfId="0" applyNumberFormat="1" applyFont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30" fillId="10" borderId="4" xfId="0" applyNumberFormat="1" applyFont="1" applyFill="1" applyBorder="1" applyAlignment="1">
      <alignment horizontal="center" vertical="center" wrapText="1"/>
    </xf>
    <xf numFmtId="2" fontId="5" fillId="8" borderId="4" xfId="0" applyNumberFormat="1" applyFont="1" applyFill="1" applyBorder="1" applyAlignment="1">
      <alignment horizontal="center" vertical="center" wrapText="1"/>
    </xf>
    <xf numFmtId="2" fontId="5" fillId="10" borderId="4" xfId="0" applyNumberFormat="1" applyFont="1" applyFill="1" applyBorder="1" applyAlignment="1">
      <alignment horizontal="center" vertical="center" wrapText="1"/>
    </xf>
    <xf numFmtId="2" fontId="5" fillId="5" borderId="77" xfId="0" applyNumberFormat="1" applyFont="1" applyFill="1" applyBorder="1" applyAlignment="1">
      <alignment horizontal="center" vertical="center" wrapText="1"/>
    </xf>
    <xf numFmtId="2" fontId="5" fillId="2" borderId="66" xfId="0" applyNumberFormat="1" applyFont="1" applyFill="1" applyBorder="1" applyAlignment="1">
      <alignment horizontal="center" vertical="center" wrapText="1"/>
    </xf>
    <xf numFmtId="2" fontId="5" fillId="0" borderId="76" xfId="0" applyNumberFormat="1" applyFont="1" applyBorder="1" applyAlignment="1">
      <alignment horizontal="center" vertical="center" wrapText="1"/>
    </xf>
    <xf numFmtId="2" fontId="5" fillId="4" borderId="52" xfId="0" applyNumberFormat="1" applyFont="1" applyFill="1" applyBorder="1" applyAlignment="1">
      <alignment horizontal="center" vertical="center" wrapText="1"/>
    </xf>
    <xf numFmtId="2" fontId="30" fillId="10" borderId="32" xfId="0" applyNumberFormat="1" applyFont="1" applyFill="1" applyBorder="1" applyAlignment="1">
      <alignment horizontal="center" vertical="center" wrapText="1"/>
    </xf>
    <xf numFmtId="2" fontId="30" fillId="10" borderId="52" xfId="0" applyNumberFormat="1" applyFont="1" applyFill="1" applyBorder="1" applyAlignment="1">
      <alignment horizontal="center" vertical="center" wrapText="1"/>
    </xf>
    <xf numFmtId="2" fontId="30" fillId="0" borderId="32" xfId="0" applyNumberFormat="1" applyFont="1" applyBorder="1" applyAlignment="1">
      <alignment horizontal="center" vertical="center" wrapText="1"/>
    </xf>
    <xf numFmtId="2" fontId="5" fillId="0" borderId="52" xfId="0" applyNumberFormat="1" applyFont="1" applyBorder="1" applyAlignment="1">
      <alignment horizontal="center" vertical="center" wrapText="1"/>
    </xf>
    <xf numFmtId="2" fontId="30" fillId="0" borderId="76" xfId="0" applyNumberFormat="1" applyFont="1" applyBorder="1" applyAlignment="1">
      <alignment horizontal="center" vertical="center" wrapText="1"/>
    </xf>
    <xf numFmtId="2" fontId="5" fillId="5" borderId="21" xfId="0" applyNumberFormat="1" applyFont="1" applyFill="1" applyBorder="1" applyAlignment="1">
      <alignment horizontal="center" vertical="center" wrapText="1"/>
    </xf>
    <xf numFmtId="2" fontId="5" fillId="0" borderId="67" xfId="0" applyNumberFormat="1" applyFont="1" applyBorder="1" applyAlignment="1">
      <alignment horizontal="center" vertical="center" wrapText="1"/>
    </xf>
    <xf numFmtId="2" fontId="5" fillId="4" borderId="77" xfId="0" applyNumberFormat="1" applyFont="1" applyFill="1" applyBorder="1" applyAlignment="1">
      <alignment horizontal="center" vertical="center" wrapText="1"/>
    </xf>
    <xf numFmtId="2" fontId="30" fillId="10" borderId="67" xfId="0" applyNumberFormat="1" applyFont="1" applyFill="1" applyBorder="1" applyAlignment="1">
      <alignment horizontal="center" vertical="center" wrapText="1"/>
    </xf>
    <xf numFmtId="2" fontId="30" fillId="10" borderId="77" xfId="0" applyNumberFormat="1" applyFont="1" applyFill="1" applyBorder="1" applyAlignment="1">
      <alignment horizontal="center" vertical="center" wrapText="1"/>
    </xf>
    <xf numFmtId="2" fontId="30" fillId="0" borderId="67" xfId="0" applyNumberFormat="1" applyFont="1" applyBorder="1" applyAlignment="1">
      <alignment horizontal="center" vertical="center" wrapText="1"/>
    </xf>
    <xf numFmtId="2" fontId="5" fillId="0" borderId="58" xfId="0" applyNumberFormat="1" applyFont="1" applyBorder="1" applyAlignment="1">
      <alignment horizontal="center" vertical="center" wrapText="1"/>
    </xf>
    <xf numFmtId="2" fontId="17" fillId="5" borderId="32" xfId="0" applyNumberFormat="1" applyFont="1" applyFill="1" applyBorder="1" applyAlignment="1">
      <alignment horizontal="center" vertical="center" wrapText="1"/>
    </xf>
    <xf numFmtId="2" fontId="17" fillId="5" borderId="52" xfId="0" applyNumberFormat="1" applyFont="1" applyFill="1" applyBorder="1" applyAlignment="1">
      <alignment horizontal="center" vertical="center" wrapText="1"/>
    </xf>
    <xf numFmtId="2" fontId="17" fillId="5" borderId="4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Alignment="1">
      <alignment horizontal="center" vertical="center" wrapText="1"/>
    </xf>
    <xf numFmtId="2" fontId="17" fillId="0" borderId="67" xfId="0" applyNumberFormat="1" applyFont="1" applyBorder="1" applyAlignment="1">
      <alignment horizontal="center" vertical="center" wrapText="1"/>
    </xf>
    <xf numFmtId="2" fontId="17" fillId="2" borderId="59" xfId="0" applyNumberFormat="1" applyFont="1" applyFill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5" fillId="4" borderId="76" xfId="0" applyNumberFormat="1" applyFont="1" applyFill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17" fillId="5" borderId="5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77" xfId="0" applyNumberFormat="1" applyFont="1" applyBorder="1" applyAlignment="1">
      <alignment horizontal="center" vertical="center" wrapText="1"/>
    </xf>
    <xf numFmtId="2" fontId="6" fillId="10" borderId="24" xfId="0" applyNumberFormat="1" applyFont="1" applyFill="1" applyBorder="1" applyAlignment="1">
      <alignment horizontal="center" vertical="center" wrapText="1"/>
    </xf>
    <xf numFmtId="2" fontId="6" fillId="10" borderId="43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8" borderId="46" xfId="0" applyNumberFormat="1" applyFont="1" applyFill="1" applyBorder="1" applyAlignment="1">
      <alignment horizontal="center" vertical="center" wrapText="1"/>
    </xf>
    <xf numFmtId="2" fontId="5" fillId="8" borderId="77" xfId="0" applyNumberFormat="1" applyFont="1" applyFill="1" applyBorder="1" applyAlignment="1">
      <alignment horizontal="center" vertical="center" wrapText="1"/>
    </xf>
    <xf numFmtId="2" fontId="5" fillId="2" borderId="68" xfId="0" applyNumberFormat="1" applyFont="1" applyFill="1" applyBorder="1" applyAlignment="1">
      <alignment horizontal="center" vertical="center" wrapText="1"/>
    </xf>
    <xf numFmtId="2" fontId="5" fillId="4" borderId="67" xfId="0" applyNumberFormat="1" applyFont="1" applyFill="1" applyBorder="1" applyAlignment="1">
      <alignment horizontal="center" vertical="center" wrapText="1"/>
    </xf>
    <xf numFmtId="0" fontId="30" fillId="10" borderId="50" xfId="0" applyFont="1" applyFill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2" fontId="6" fillId="5" borderId="43" xfId="0" applyNumberFormat="1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2" fontId="5" fillId="3" borderId="30" xfId="0" applyNumberFormat="1" applyFont="1" applyFill="1" applyBorder="1" applyAlignment="1">
      <alignment horizontal="center" vertical="center" wrapText="1"/>
    </xf>
    <xf numFmtId="2" fontId="30" fillId="0" borderId="56" xfId="0" applyNumberFormat="1" applyFont="1" applyBorder="1" applyAlignment="1">
      <alignment horizontal="center" vertical="center" wrapText="1"/>
    </xf>
    <xf numFmtId="2" fontId="5" fillId="2" borderId="35" xfId="0" applyNumberFormat="1" applyFont="1" applyFill="1" applyBorder="1" applyAlignment="1">
      <alignment horizontal="center" vertical="center" wrapText="1"/>
    </xf>
    <xf numFmtId="2" fontId="5" fillId="8" borderId="45" xfId="0" applyNumberFormat="1" applyFont="1" applyFill="1" applyBorder="1" applyAlignment="1">
      <alignment horizontal="center" vertical="center" wrapText="1"/>
    </xf>
    <xf numFmtId="2" fontId="30" fillId="8" borderId="17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2" fontId="5" fillId="2" borderId="63" xfId="0" applyNumberFormat="1" applyFont="1" applyFill="1" applyBorder="1" applyAlignment="1">
      <alignment horizontal="center" vertical="center" wrapText="1"/>
    </xf>
    <xf numFmtId="2" fontId="5" fillId="3" borderId="71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 wrapText="1"/>
    </xf>
    <xf numFmtId="2" fontId="5" fillId="5" borderId="53" xfId="0" applyNumberFormat="1" applyFont="1" applyFill="1" applyBorder="1" applyAlignment="1">
      <alignment horizontal="center" vertical="center" wrapText="1"/>
    </xf>
    <xf numFmtId="2" fontId="5" fillId="5" borderId="61" xfId="0" applyNumberFormat="1" applyFont="1" applyFill="1" applyBorder="1" applyAlignment="1">
      <alignment horizontal="center" vertical="center" wrapText="1"/>
    </xf>
    <xf numFmtId="2" fontId="5" fillId="5" borderId="39" xfId="0" applyNumberFormat="1" applyFont="1" applyFill="1" applyBorder="1" applyAlignment="1">
      <alignment horizontal="center" vertical="center" wrapText="1"/>
    </xf>
    <xf numFmtId="2" fontId="5" fillId="5" borderId="35" xfId="0" applyNumberFormat="1" applyFont="1" applyFill="1" applyBorder="1" applyAlignment="1">
      <alignment horizontal="center" vertical="center" wrapText="1"/>
    </xf>
    <xf numFmtId="2" fontId="5" fillId="5" borderId="63" xfId="0" applyNumberFormat="1" applyFont="1" applyFill="1" applyBorder="1" applyAlignment="1">
      <alignment horizontal="center" vertical="center" wrapText="1"/>
    </xf>
    <xf numFmtId="2" fontId="5" fillId="0" borderId="70" xfId="0" applyNumberFormat="1" applyFont="1" applyBorder="1" applyAlignment="1">
      <alignment horizontal="center" vertical="center" wrapText="1"/>
    </xf>
    <xf numFmtId="2" fontId="5" fillId="8" borderId="52" xfId="0" applyNumberFormat="1" applyFont="1" applyFill="1" applyBorder="1" applyAlignment="1">
      <alignment horizontal="center" vertical="center" wrapText="1"/>
    </xf>
    <xf numFmtId="2" fontId="5" fillId="6" borderId="73" xfId="0" applyNumberFormat="1" applyFont="1" applyFill="1" applyBorder="1" applyAlignment="1">
      <alignment horizontal="center" vertical="center" wrapText="1"/>
    </xf>
    <xf numFmtId="2" fontId="5" fillId="6" borderId="19" xfId="0" applyNumberFormat="1" applyFont="1" applyFill="1" applyBorder="1" applyAlignment="1">
      <alignment horizontal="center" vertical="center" wrapText="1"/>
    </xf>
    <xf numFmtId="2" fontId="5" fillId="6" borderId="27" xfId="0" applyNumberFormat="1" applyFont="1" applyFill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vertical="center" wrapText="1"/>
    </xf>
    <xf numFmtId="2" fontId="17" fillId="5" borderId="46" xfId="0" applyNumberFormat="1" applyFont="1" applyFill="1" applyBorder="1" applyAlignment="1">
      <alignment horizontal="center" vertical="center" wrapText="1"/>
    </xf>
    <xf numFmtId="2" fontId="17" fillId="5" borderId="77" xfId="0" applyNumberFormat="1" applyFont="1" applyFill="1" applyBorder="1" applyAlignment="1">
      <alignment horizontal="center" vertical="center" wrapText="1"/>
    </xf>
    <xf numFmtId="2" fontId="17" fillId="3" borderId="35" xfId="0" applyNumberFormat="1" applyFont="1" applyFill="1" applyBorder="1" applyAlignment="1">
      <alignment horizontal="center" vertical="center" wrapText="1"/>
    </xf>
    <xf numFmtId="2" fontId="17" fillId="5" borderId="36" xfId="0" applyNumberFormat="1" applyFont="1" applyFill="1" applyBorder="1" applyAlignment="1">
      <alignment horizontal="center" vertical="center" wrapText="1"/>
    </xf>
    <xf numFmtId="2" fontId="5" fillId="10" borderId="22" xfId="0" applyNumberFormat="1" applyFont="1" applyFill="1" applyBorder="1" applyAlignment="1">
      <alignment horizontal="center" vertical="center" wrapText="1"/>
    </xf>
    <xf numFmtId="2" fontId="5" fillId="10" borderId="11" xfId="0" applyNumberFormat="1" applyFont="1" applyFill="1" applyBorder="1" applyAlignment="1">
      <alignment horizontal="center" vertical="center" wrapText="1"/>
    </xf>
    <xf numFmtId="2" fontId="5" fillId="10" borderId="6" xfId="0" applyNumberFormat="1" applyFont="1" applyFill="1" applyBorder="1" applyAlignment="1">
      <alignment horizontal="center" vertical="center" wrapText="1"/>
    </xf>
    <xf numFmtId="2" fontId="5" fillId="5" borderId="57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0" fontId="6" fillId="10" borderId="61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49" xfId="0" applyFont="1" applyFill="1" applyBorder="1" applyAlignment="1">
      <alignment horizontal="center" vertical="center" wrapText="1"/>
    </xf>
    <xf numFmtId="2" fontId="5" fillId="6" borderId="74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 vertical="center" wrapText="1"/>
    </xf>
    <xf numFmtId="2" fontId="5" fillId="0" borderId="55" xfId="0" applyNumberFormat="1" applyFont="1" applyBorder="1" applyAlignment="1">
      <alignment horizontal="center" vertical="center" wrapText="1"/>
    </xf>
    <xf numFmtId="2" fontId="5" fillId="8" borderId="67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1" fillId="8" borderId="18" xfId="0" applyFont="1" applyFill="1" applyBorder="1" applyAlignment="1">
      <alignment horizontal="center" vertical="center" wrapText="1"/>
    </xf>
    <xf numFmtId="2" fontId="5" fillId="0" borderId="32" xfId="0" applyNumberFormat="1" applyFont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9" fillId="0" borderId="0" xfId="0" applyFont="1"/>
    <xf numFmtId="0" fontId="14" fillId="8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2" fontId="11" fillId="8" borderId="1" xfId="0" applyNumberFormat="1" applyFont="1" applyFill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10" borderId="3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 wrapText="1"/>
    </xf>
    <xf numFmtId="0" fontId="31" fillId="10" borderId="38" xfId="0" applyFont="1" applyFill="1" applyBorder="1" applyAlignment="1">
      <alignment horizontal="center" vertical="center" wrapText="1"/>
    </xf>
    <xf numFmtId="2" fontId="5" fillId="9" borderId="77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2" fontId="5" fillId="12" borderId="77" xfId="0" applyNumberFormat="1" applyFont="1" applyFill="1" applyBorder="1" applyAlignment="1">
      <alignment horizontal="center" vertical="center" wrapText="1"/>
    </xf>
    <xf numFmtId="2" fontId="5" fillId="12" borderId="46" xfId="0" applyNumberFormat="1" applyFont="1" applyFill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5" fillId="12" borderId="31" xfId="0" applyNumberFormat="1" applyFont="1" applyFill="1" applyBorder="1" applyAlignment="1">
      <alignment horizontal="center" vertical="center" wrapText="1"/>
    </xf>
    <xf numFmtId="2" fontId="5" fillId="12" borderId="39" xfId="0" applyNumberFormat="1" applyFont="1" applyFill="1" applyBorder="1" applyAlignment="1">
      <alignment horizontal="center" vertical="center" wrapText="1"/>
    </xf>
    <xf numFmtId="2" fontId="5" fillId="12" borderId="35" xfId="0" applyNumberFormat="1" applyFont="1" applyFill="1" applyBorder="1" applyAlignment="1">
      <alignment horizontal="center" vertical="center" wrapText="1"/>
    </xf>
    <xf numFmtId="2" fontId="5" fillId="12" borderId="63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2" fontId="30" fillId="10" borderId="14" xfId="0" applyNumberFormat="1" applyFont="1" applyFill="1" applyBorder="1" applyAlignment="1">
      <alignment horizontal="center" vertical="center" wrapText="1"/>
    </xf>
    <xf numFmtId="2" fontId="30" fillId="8" borderId="77" xfId="0" applyNumberFormat="1" applyFont="1" applyFill="1" applyBorder="1" applyAlignment="1">
      <alignment horizontal="center" vertical="center" wrapText="1"/>
    </xf>
    <xf numFmtId="2" fontId="30" fillId="8" borderId="46" xfId="0" applyNumberFormat="1" applyFont="1" applyFill="1" applyBorder="1" applyAlignment="1">
      <alignment horizontal="center" vertical="center" wrapText="1"/>
    </xf>
    <xf numFmtId="2" fontId="11" fillId="8" borderId="4" xfId="0" applyNumberFormat="1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2" fontId="5" fillId="10" borderId="67" xfId="0" applyNumberFormat="1" applyFont="1" applyFill="1" applyBorder="1" applyAlignment="1">
      <alignment horizontal="center" vertical="center" wrapText="1"/>
    </xf>
    <xf numFmtId="2" fontId="5" fillId="10" borderId="58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2" fontId="5" fillId="5" borderId="68" xfId="0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8" borderId="17" xfId="0" applyNumberFormat="1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2" fontId="5" fillId="8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8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8" borderId="3" xfId="0" applyNumberFormat="1" applyFont="1" applyFill="1" applyBorder="1" applyAlignment="1">
      <alignment horizontal="center" vertical="center" wrapText="1"/>
    </xf>
    <xf numFmtId="2" fontId="5" fillId="5" borderId="17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6" borderId="40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41" xfId="0" applyNumberFormat="1" applyFont="1" applyBorder="1" applyAlignment="1">
      <alignment horizontal="center" vertical="center" wrapText="1"/>
    </xf>
    <xf numFmtId="2" fontId="30" fillId="10" borderId="3" xfId="0" applyNumberFormat="1" applyFont="1" applyFill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2" fontId="30" fillId="8" borderId="4" xfId="0" applyNumberFormat="1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horizontal="center" vertical="center" wrapText="1"/>
    </xf>
    <xf numFmtId="2" fontId="5" fillId="5" borderId="52" xfId="0" applyNumberFormat="1" applyFont="1" applyFill="1" applyBorder="1" applyAlignment="1">
      <alignment horizontal="center" vertical="center" wrapText="1"/>
    </xf>
    <xf numFmtId="2" fontId="5" fillId="2" borderId="59" xfId="0" applyNumberFormat="1" applyFont="1" applyFill="1" applyBorder="1" applyAlignment="1">
      <alignment horizontal="center" vertical="center" wrapText="1"/>
    </xf>
    <xf numFmtId="2" fontId="30" fillId="8" borderId="43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2" fontId="5" fillId="5" borderId="45" xfId="0" applyNumberFormat="1" applyFont="1" applyFill="1" applyBorder="1" applyAlignment="1">
      <alignment horizontal="center" vertical="center" wrapText="1"/>
    </xf>
    <xf numFmtId="2" fontId="5" fillId="5" borderId="15" xfId="0" applyNumberFormat="1" applyFont="1" applyFill="1" applyBorder="1" applyAlignment="1">
      <alignment horizontal="center" vertical="center" wrapText="1"/>
    </xf>
    <xf numFmtId="2" fontId="5" fillId="5" borderId="51" xfId="0" applyNumberFormat="1" applyFont="1" applyFill="1" applyBorder="1" applyAlignment="1">
      <alignment horizontal="center" vertical="center" wrapText="1"/>
    </xf>
    <xf numFmtId="2" fontId="5" fillId="5" borderId="20" xfId="0" applyNumberFormat="1" applyFont="1" applyFill="1" applyBorder="1" applyAlignment="1">
      <alignment horizontal="center" vertical="center" wrapText="1"/>
    </xf>
    <xf numFmtId="2" fontId="5" fillId="5" borderId="38" xfId="0" applyNumberFormat="1" applyFont="1" applyFill="1" applyBorder="1" applyAlignment="1">
      <alignment horizontal="center" vertical="center" wrapText="1"/>
    </xf>
    <xf numFmtId="2" fontId="5" fillId="3" borderId="53" xfId="0" applyNumberFormat="1" applyFont="1" applyFill="1" applyBorder="1" applyAlignment="1">
      <alignment horizontal="center" vertical="center" wrapText="1"/>
    </xf>
    <xf numFmtId="2" fontId="5" fillId="3" borderId="31" xfId="0" applyNumberFormat="1" applyFont="1" applyFill="1" applyBorder="1" applyAlignment="1">
      <alignment horizontal="center" vertical="center" wrapText="1"/>
    </xf>
    <xf numFmtId="2" fontId="5" fillId="3" borderId="61" xfId="0" applyNumberFormat="1" applyFont="1" applyFill="1" applyBorder="1" applyAlignment="1">
      <alignment horizontal="center" vertical="center" wrapText="1"/>
    </xf>
    <xf numFmtId="2" fontId="5" fillId="3" borderId="35" xfId="0" applyNumberFormat="1" applyFont="1" applyFill="1" applyBorder="1" applyAlignment="1">
      <alignment horizontal="center" vertical="center" wrapText="1"/>
    </xf>
    <xf numFmtId="2" fontId="5" fillId="3" borderId="63" xfId="0" applyNumberFormat="1" applyFont="1" applyFill="1" applyBorder="1" applyAlignment="1">
      <alignment horizontal="center" vertical="center" wrapText="1"/>
    </xf>
    <xf numFmtId="2" fontId="5" fillId="0" borderId="69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66" xfId="0" applyNumberFormat="1" applyFont="1" applyBorder="1" applyAlignment="1">
      <alignment horizontal="center" vertical="center" wrapText="1"/>
    </xf>
    <xf numFmtId="2" fontId="5" fillId="8" borderId="3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8" borderId="0" xfId="0" applyFont="1" applyFill="1"/>
    <xf numFmtId="0" fontId="5" fillId="0" borderId="64" xfId="0" applyFont="1" applyBorder="1" applyAlignment="1">
      <alignment horizontal="center" vertical="center" wrapText="1"/>
    </xf>
    <xf numFmtId="0" fontId="30" fillId="10" borderId="64" xfId="0" applyFont="1" applyFill="1" applyBorder="1" applyAlignment="1">
      <alignment horizontal="left" vertical="center" wrapText="1"/>
    </xf>
    <xf numFmtId="49" fontId="30" fillId="10" borderId="64" xfId="0" applyNumberFormat="1" applyFont="1" applyFill="1" applyBorder="1" applyAlignment="1">
      <alignment horizontal="center" vertical="center" wrapText="1"/>
    </xf>
    <xf numFmtId="2" fontId="5" fillId="5" borderId="36" xfId="0" applyNumberFormat="1" applyFont="1" applyFill="1" applyBorder="1" applyAlignment="1">
      <alignment horizontal="center" vertical="center" wrapText="1"/>
    </xf>
    <xf numFmtId="2" fontId="5" fillId="5" borderId="66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2" fontId="5" fillId="8" borderId="2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1" fillId="10" borderId="64" xfId="0" applyFont="1" applyFill="1" applyBorder="1" applyAlignment="1">
      <alignment horizontal="center" vertical="center" wrapText="1"/>
    </xf>
    <xf numFmtId="2" fontId="17" fillId="6" borderId="65" xfId="0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2" fontId="11" fillId="8" borderId="17" xfId="0" applyNumberFormat="1" applyFont="1" applyFill="1" applyBorder="1" applyAlignment="1">
      <alignment horizontal="center" vertical="center" wrapText="1"/>
    </xf>
    <xf numFmtId="0" fontId="5" fillId="8" borderId="48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2" fontId="5" fillId="10" borderId="32" xfId="0" applyNumberFormat="1" applyFont="1" applyFill="1" applyBorder="1" applyAlignment="1">
      <alignment horizontal="center" vertical="center" wrapText="1"/>
    </xf>
    <xf numFmtId="2" fontId="6" fillId="3" borderId="65" xfId="0" applyNumberFormat="1" applyFont="1" applyFill="1" applyBorder="1" applyAlignment="1">
      <alignment horizontal="center" vertical="center" wrapText="1"/>
    </xf>
    <xf numFmtId="2" fontId="6" fillId="3" borderId="60" xfId="0" applyNumberFormat="1" applyFont="1" applyFill="1" applyBorder="1" applyAlignment="1">
      <alignment horizontal="center" vertical="center" wrapText="1"/>
    </xf>
    <xf numFmtId="2" fontId="5" fillId="12" borderId="30" xfId="0" applyNumberFormat="1" applyFont="1" applyFill="1" applyBorder="1" applyAlignment="1">
      <alignment horizontal="center" vertical="center" wrapText="1"/>
    </xf>
    <xf numFmtId="2" fontId="6" fillId="5" borderId="77" xfId="0" applyNumberFormat="1" applyFont="1" applyFill="1" applyBorder="1" applyAlignment="1">
      <alignment horizontal="center" vertical="center" wrapText="1"/>
    </xf>
    <xf numFmtId="2" fontId="6" fillId="5" borderId="46" xfId="0" applyNumberFormat="1" applyFont="1" applyFill="1" applyBorder="1" applyAlignment="1">
      <alignment horizontal="center" vertical="center" wrapText="1"/>
    </xf>
    <xf numFmtId="2" fontId="5" fillId="4" borderId="17" xfId="0" applyNumberFormat="1" applyFont="1" applyFill="1" applyBorder="1" applyAlignment="1">
      <alignment horizontal="center" vertical="center" wrapText="1"/>
    </xf>
    <xf numFmtId="2" fontId="5" fillId="4" borderId="75" xfId="0" applyNumberFormat="1" applyFont="1" applyFill="1" applyBorder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2" fontId="5" fillId="3" borderId="59" xfId="0" applyNumberFormat="1" applyFont="1" applyFill="1" applyBorder="1" applyAlignment="1">
      <alignment horizontal="center" vertical="center" wrapText="1"/>
    </xf>
    <xf numFmtId="2" fontId="5" fillId="3" borderId="6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right" vertical="center" wrapText="1"/>
    </xf>
    <xf numFmtId="2" fontId="5" fillId="5" borderId="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 wrapText="1"/>
    </xf>
    <xf numFmtId="0" fontId="30" fillId="10" borderId="48" xfId="0" applyFont="1" applyFill="1" applyBorder="1" applyAlignment="1">
      <alignment horizontal="center" vertical="center" wrapText="1"/>
    </xf>
    <xf numFmtId="2" fontId="5" fillId="2" borderId="65" xfId="0" applyNumberFormat="1" applyFont="1" applyFill="1" applyBorder="1" applyAlignment="1">
      <alignment horizontal="center" vertical="center" wrapText="1"/>
    </xf>
    <xf numFmtId="2" fontId="5" fillId="2" borderId="60" xfId="0" applyNumberFormat="1" applyFont="1" applyFill="1" applyBorder="1" applyAlignment="1">
      <alignment horizontal="center" vertical="center" wrapText="1"/>
    </xf>
    <xf numFmtId="2" fontId="30" fillId="8" borderId="67" xfId="0" applyNumberFormat="1" applyFont="1" applyFill="1" applyBorder="1" applyAlignment="1">
      <alignment horizontal="center" vertical="center" wrapText="1"/>
    </xf>
    <xf numFmtId="2" fontId="30" fillId="8" borderId="5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2" fontId="5" fillId="0" borderId="67" xfId="0" applyNumberFormat="1" applyFont="1" applyBorder="1" applyAlignment="1">
      <alignment horizontal="center" vertical="center"/>
    </xf>
    <xf numFmtId="2" fontId="5" fillId="0" borderId="58" xfId="0" applyNumberFormat="1" applyFont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2" fontId="5" fillId="5" borderId="40" xfId="0" applyNumberFormat="1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2" fontId="29" fillId="0" borderId="46" xfId="0" applyNumberFormat="1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2" fontId="5" fillId="4" borderId="67" xfId="0" applyNumberFormat="1" applyFont="1" applyFill="1" applyBorder="1" applyAlignment="1">
      <alignment horizontal="center"/>
    </xf>
    <xf numFmtId="2" fontId="5" fillId="4" borderId="58" xfId="0" applyNumberFormat="1" applyFont="1" applyFill="1" applyBorder="1" applyAlignment="1">
      <alignment horizontal="center"/>
    </xf>
    <xf numFmtId="0" fontId="6" fillId="10" borderId="37" xfId="0" applyFont="1" applyFill="1" applyBorder="1" applyAlignment="1">
      <alignment horizontal="center" vertical="center" wrapText="1"/>
    </xf>
    <xf numFmtId="2" fontId="29" fillId="0" borderId="67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36" xfId="0" applyNumberFormat="1" applyFont="1" applyBorder="1" applyAlignment="1">
      <alignment horizontal="center" vertical="center" wrapText="1"/>
    </xf>
    <xf numFmtId="2" fontId="5" fillId="10" borderId="58" xfId="0" applyNumberFormat="1" applyFont="1" applyFill="1" applyBorder="1" applyAlignment="1">
      <alignment horizontal="center" vertical="center"/>
    </xf>
    <xf numFmtId="2" fontId="5" fillId="10" borderId="32" xfId="0" applyNumberFormat="1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2" fontId="5" fillId="5" borderId="48" xfId="0" applyNumberFormat="1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5" fillId="0" borderId="84" xfId="1" applyFont="1" applyBorder="1" applyAlignment="1">
      <alignment horizontal="center" vertical="center" wrapText="1"/>
    </xf>
    <xf numFmtId="2" fontId="5" fillId="5" borderId="4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2" fontId="17" fillId="0" borderId="35" xfId="0" applyNumberFormat="1" applyFont="1" applyBorder="1" applyAlignment="1">
      <alignment horizontal="center" vertical="center" wrapText="1"/>
    </xf>
    <xf numFmtId="2" fontId="5" fillId="6" borderId="65" xfId="0" applyNumberFormat="1" applyFont="1" applyFill="1" applyBorder="1" applyAlignment="1">
      <alignment horizontal="center" vertical="center" wrapText="1"/>
    </xf>
    <xf numFmtId="2" fontId="5" fillId="0" borderId="64" xfId="0" applyNumberFormat="1" applyFont="1" applyBorder="1" applyAlignment="1">
      <alignment horizontal="center" vertical="center" wrapText="1"/>
    </xf>
    <xf numFmtId="2" fontId="5" fillId="0" borderId="88" xfId="1" applyNumberFormat="1" applyFont="1" applyBorder="1" applyAlignment="1">
      <alignment horizontal="center" vertical="center" wrapText="1"/>
    </xf>
    <xf numFmtId="2" fontId="5" fillId="0" borderId="89" xfId="1" applyNumberFormat="1" applyFont="1" applyBorder="1" applyAlignment="1">
      <alignment horizontal="center" vertical="center" wrapText="1"/>
    </xf>
    <xf numFmtId="2" fontId="5" fillId="0" borderId="90" xfId="1" applyNumberFormat="1" applyFont="1" applyBorder="1" applyAlignment="1">
      <alignment horizontal="center" vertical="center" wrapText="1"/>
    </xf>
    <xf numFmtId="2" fontId="5" fillId="5" borderId="59" xfId="0" applyNumberFormat="1" applyFont="1" applyFill="1" applyBorder="1" applyAlignment="1">
      <alignment horizontal="center" vertical="center" wrapText="1"/>
    </xf>
    <xf numFmtId="2" fontId="5" fillId="0" borderId="91" xfId="1" applyNumberFormat="1" applyFont="1" applyBorder="1" applyAlignment="1">
      <alignment horizontal="center" vertical="center" wrapText="1"/>
    </xf>
    <xf numFmtId="2" fontId="10" fillId="15" borderId="92" xfId="1" applyNumberFormat="1" applyFont="1" applyFill="1" applyBorder="1" applyAlignment="1">
      <alignment horizontal="center" vertical="center" wrapText="1"/>
    </xf>
    <xf numFmtId="2" fontId="10" fillId="0" borderId="92" xfId="1" applyNumberFormat="1" applyFont="1" applyBorder="1" applyAlignment="1">
      <alignment horizontal="center" vertical="center" wrapText="1"/>
    </xf>
    <xf numFmtId="2" fontId="10" fillId="0" borderId="93" xfId="1" applyNumberFormat="1" applyFont="1" applyBorder="1" applyAlignment="1">
      <alignment horizontal="center" vertical="center" wrapText="1"/>
    </xf>
    <xf numFmtId="2" fontId="5" fillId="0" borderId="94" xfId="1" applyNumberFormat="1" applyFont="1" applyBorder="1" applyAlignment="1">
      <alignment horizontal="center" vertical="center" wrapText="1"/>
    </xf>
    <xf numFmtId="2" fontId="10" fillId="15" borderId="94" xfId="1" applyNumberFormat="1" applyFont="1" applyFill="1" applyBorder="1" applyAlignment="1">
      <alignment horizontal="center" vertical="center" wrapText="1"/>
    </xf>
    <xf numFmtId="2" fontId="10" fillId="0" borderId="94" xfId="1" applyNumberFormat="1" applyFont="1" applyBorder="1" applyAlignment="1">
      <alignment horizontal="center" vertical="center" wrapText="1"/>
    </xf>
    <xf numFmtId="2" fontId="5" fillId="5" borderId="97" xfId="0" applyNumberFormat="1" applyFont="1" applyFill="1" applyBorder="1" applyAlignment="1">
      <alignment horizontal="center" vertical="center" wrapText="1"/>
    </xf>
    <xf numFmtId="2" fontId="5" fillId="5" borderId="98" xfId="0" applyNumberFormat="1" applyFont="1" applyFill="1" applyBorder="1" applyAlignment="1">
      <alignment horizontal="center" vertical="center" wrapText="1"/>
    </xf>
    <xf numFmtId="2" fontId="5" fillId="5" borderId="99" xfId="0" applyNumberFormat="1" applyFont="1" applyFill="1" applyBorder="1" applyAlignment="1">
      <alignment horizontal="center" vertical="center" wrapText="1"/>
    </xf>
    <xf numFmtId="2" fontId="5" fillId="0" borderId="100" xfId="1" applyNumberFormat="1" applyFont="1" applyBorder="1" applyAlignment="1">
      <alignment horizontal="center" vertical="center" wrapText="1"/>
    </xf>
    <xf numFmtId="2" fontId="5" fillId="8" borderId="95" xfId="0" applyNumberFormat="1" applyFont="1" applyFill="1" applyBorder="1" applyAlignment="1">
      <alignment horizontal="center" vertical="center" wrapText="1"/>
    </xf>
    <xf numFmtId="2" fontId="5" fillId="8" borderId="96" xfId="0" applyNumberFormat="1" applyFont="1" applyFill="1" applyBorder="1" applyAlignment="1">
      <alignment horizontal="center" vertical="center" wrapText="1"/>
    </xf>
    <xf numFmtId="2" fontId="5" fillId="5" borderId="102" xfId="0" applyNumberFormat="1" applyFont="1" applyFill="1" applyBorder="1" applyAlignment="1">
      <alignment horizontal="center" vertical="center" wrapText="1"/>
    </xf>
    <xf numFmtId="2" fontId="5" fillId="0" borderId="94" xfId="0" applyNumberFormat="1" applyFont="1" applyBorder="1" applyAlignment="1">
      <alignment horizontal="center" vertical="center" wrapText="1"/>
    </xf>
    <xf numFmtId="2" fontId="5" fillId="0" borderId="105" xfId="0" applyNumberFormat="1" applyFont="1" applyBorder="1" applyAlignment="1">
      <alignment horizontal="center" vertical="center" wrapText="1"/>
    </xf>
    <xf numFmtId="2" fontId="5" fillId="0" borderId="109" xfId="0" applyNumberFormat="1" applyFont="1" applyBorder="1" applyAlignment="1">
      <alignment horizontal="center" vertical="center" wrapText="1"/>
    </xf>
    <xf numFmtId="2" fontId="5" fillId="0" borderId="111" xfId="0" applyNumberFormat="1" applyFont="1" applyBorder="1" applyAlignment="1">
      <alignment horizontal="center" vertical="center" wrapText="1"/>
    </xf>
    <xf numFmtId="2" fontId="5" fillId="5" borderId="111" xfId="0" applyNumberFormat="1" applyFont="1" applyFill="1" applyBorder="1" applyAlignment="1">
      <alignment horizontal="center" vertical="center" wrapText="1"/>
    </xf>
    <xf numFmtId="0" fontId="6" fillId="8" borderId="114" xfId="0" applyFont="1" applyFill="1" applyBorder="1" applyAlignment="1">
      <alignment horizontal="center" vertical="center" wrapText="1"/>
    </xf>
    <xf numFmtId="2" fontId="5" fillId="8" borderId="101" xfId="0" applyNumberFormat="1" applyFont="1" applyFill="1" applyBorder="1" applyAlignment="1">
      <alignment horizontal="center" vertical="center" wrapText="1"/>
    </xf>
    <xf numFmtId="2" fontId="5" fillId="12" borderId="53" xfId="0" applyNumberFormat="1" applyFont="1" applyFill="1" applyBorder="1" applyAlignment="1">
      <alignment horizontal="center" vertical="center" wrapText="1"/>
    </xf>
    <xf numFmtId="2" fontId="5" fillId="12" borderId="87" xfId="0" applyNumberFormat="1" applyFont="1" applyFill="1" applyBorder="1" applyAlignment="1">
      <alignment horizontal="center" vertical="center" wrapText="1"/>
    </xf>
    <xf numFmtId="2" fontId="5" fillId="0" borderId="108" xfId="0" applyNumberFormat="1" applyFont="1" applyBorder="1" applyAlignment="1">
      <alignment horizontal="center" vertical="center" wrapText="1"/>
    </xf>
    <xf numFmtId="2" fontId="5" fillId="0" borderId="117" xfId="0" applyNumberFormat="1" applyFont="1" applyBorder="1" applyAlignment="1">
      <alignment horizontal="center" vertical="center" wrapText="1"/>
    </xf>
    <xf numFmtId="2" fontId="29" fillId="0" borderId="110" xfId="0" applyNumberFormat="1" applyFont="1" applyBorder="1" applyAlignment="1">
      <alignment horizontal="center" vertical="center" wrapText="1"/>
    </xf>
    <xf numFmtId="2" fontId="5" fillId="8" borderId="105" xfId="0" applyNumberFormat="1" applyFont="1" applyFill="1" applyBorder="1" applyAlignment="1">
      <alignment horizontal="center" vertical="center" wrapText="1"/>
    </xf>
    <xf numFmtId="2" fontId="10" fillId="0" borderId="101" xfId="1" applyNumberFormat="1" applyFont="1" applyBorder="1" applyAlignment="1">
      <alignment horizontal="center" vertical="center" wrapText="1"/>
    </xf>
    <xf numFmtId="2" fontId="5" fillId="0" borderId="115" xfId="0" applyNumberFormat="1" applyFont="1" applyBorder="1" applyAlignment="1">
      <alignment horizontal="center" vertical="center" wrapText="1"/>
    </xf>
    <xf numFmtId="2" fontId="5" fillId="0" borderId="101" xfId="0" applyNumberFormat="1" applyFont="1" applyBorder="1" applyAlignment="1">
      <alignment horizontal="center" vertical="center" wrapText="1"/>
    </xf>
    <xf numFmtId="2" fontId="5" fillId="0" borderId="97" xfId="0" applyNumberFormat="1" applyFont="1" applyBorder="1" applyAlignment="1">
      <alignment horizontal="center" vertical="center" wrapText="1"/>
    </xf>
    <xf numFmtId="2" fontId="5" fillId="0" borderId="102" xfId="0" applyNumberFormat="1" applyFont="1" applyBorder="1" applyAlignment="1">
      <alignment horizontal="center" vertical="center" wrapText="1"/>
    </xf>
    <xf numFmtId="2" fontId="5" fillId="0" borderId="100" xfId="0" applyNumberFormat="1" applyFont="1" applyBorder="1" applyAlignment="1">
      <alignment horizontal="center" vertical="center" wrapText="1"/>
    </xf>
    <xf numFmtId="2" fontId="5" fillId="8" borderId="113" xfId="0" applyNumberFormat="1" applyFont="1" applyFill="1" applyBorder="1" applyAlignment="1">
      <alignment horizontal="center" vertical="center" wrapText="1"/>
    </xf>
    <xf numFmtId="2" fontId="5" fillId="8" borderId="110" xfId="0" applyNumberFormat="1" applyFont="1" applyFill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2" fontId="5" fillId="8" borderId="108" xfId="0" applyNumberFormat="1" applyFont="1" applyFill="1" applyBorder="1" applyAlignment="1">
      <alignment horizontal="center" vertical="center" wrapText="1"/>
    </xf>
    <xf numFmtId="2" fontId="5" fillId="8" borderId="117" xfId="0" applyNumberFormat="1" applyFont="1" applyFill="1" applyBorder="1" applyAlignment="1">
      <alignment horizontal="center" vertical="center" wrapText="1"/>
    </xf>
    <xf numFmtId="2" fontId="5" fillId="5" borderId="117" xfId="0" applyNumberFormat="1" applyFont="1" applyFill="1" applyBorder="1" applyAlignment="1">
      <alignment horizontal="center" vertical="center" wrapText="1"/>
    </xf>
    <xf numFmtId="2" fontId="5" fillId="0" borderId="119" xfId="0" applyNumberFormat="1" applyFont="1" applyBorder="1" applyAlignment="1">
      <alignment horizontal="center" vertical="center" wrapText="1"/>
    </xf>
    <xf numFmtId="2" fontId="5" fillId="0" borderId="120" xfId="0" applyNumberFormat="1" applyFont="1" applyBorder="1" applyAlignment="1">
      <alignment horizontal="center" vertical="center" wrapText="1"/>
    </xf>
    <xf numFmtId="2" fontId="5" fillId="10" borderId="102" xfId="0" applyNumberFormat="1" applyFont="1" applyFill="1" applyBorder="1" applyAlignment="1">
      <alignment horizontal="center" vertical="center" wrapText="1"/>
    </xf>
    <xf numFmtId="2" fontId="5" fillId="10" borderId="98" xfId="0" applyNumberFormat="1" applyFont="1" applyFill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10" borderId="94" xfId="0" applyFont="1" applyFill="1" applyBorder="1" applyAlignment="1">
      <alignment horizontal="center" vertical="center" wrapText="1"/>
    </xf>
    <xf numFmtId="2" fontId="5" fillId="10" borderId="94" xfId="0" applyNumberFormat="1" applyFont="1" applyFill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2" fontId="5" fillId="5" borderId="105" xfId="0" applyNumberFormat="1" applyFont="1" applyFill="1" applyBorder="1" applyAlignment="1">
      <alignment horizontal="center" vertical="center" wrapText="1"/>
    </xf>
    <xf numFmtId="2" fontId="5" fillId="0" borderId="78" xfId="0" applyNumberFormat="1" applyFont="1" applyBorder="1" applyAlignment="1">
      <alignment horizontal="center" vertical="center" wrapText="1"/>
    </xf>
    <xf numFmtId="2" fontId="5" fillId="0" borderId="48" xfId="0" applyNumberFormat="1" applyFont="1" applyBorder="1" applyAlignment="1">
      <alignment horizontal="center" vertical="center" wrapText="1"/>
    </xf>
    <xf numFmtId="2" fontId="5" fillId="0" borderId="54" xfId="0" applyNumberFormat="1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wrapText="1"/>
    </xf>
    <xf numFmtId="2" fontId="5" fillId="8" borderId="114" xfId="0" applyNumberFormat="1" applyFont="1" applyFill="1" applyBorder="1" applyAlignment="1">
      <alignment horizontal="center" vertical="center" wrapText="1"/>
    </xf>
    <xf numFmtId="2" fontId="5" fillId="8" borderId="107" xfId="0" applyNumberFormat="1" applyFont="1" applyFill="1" applyBorder="1" applyAlignment="1">
      <alignment horizontal="center" vertical="center" wrapText="1"/>
    </xf>
    <xf numFmtId="0" fontId="45" fillId="0" borderId="0" xfId="0" applyFont="1"/>
    <xf numFmtId="2" fontId="30" fillId="10" borderId="117" xfId="0" applyNumberFormat="1" applyFont="1" applyFill="1" applyBorder="1" applyAlignment="1">
      <alignment horizontal="center" vertical="center" wrapText="1"/>
    </xf>
    <xf numFmtId="2" fontId="5" fillId="10" borderId="117" xfId="0" applyNumberFormat="1" applyFont="1" applyFill="1" applyBorder="1" applyAlignment="1">
      <alignment horizontal="center" vertical="center" wrapText="1"/>
    </xf>
    <xf numFmtId="2" fontId="30" fillId="8" borderId="117" xfId="0" applyNumberFormat="1" applyFont="1" applyFill="1" applyBorder="1" applyAlignment="1">
      <alignment horizontal="center" vertical="center" wrapText="1"/>
    </xf>
    <xf numFmtId="2" fontId="30" fillId="0" borderId="117" xfId="0" applyNumberFormat="1" applyFont="1" applyBorder="1" applyAlignment="1">
      <alignment horizontal="center" vertical="center" wrapText="1"/>
    </xf>
    <xf numFmtId="2" fontId="30" fillId="10" borderId="109" xfId="0" applyNumberFormat="1" applyFont="1" applyFill="1" applyBorder="1" applyAlignment="1">
      <alignment horizontal="center" vertical="center" wrapText="1"/>
    </xf>
    <xf numFmtId="2" fontId="5" fillId="0" borderId="114" xfId="0" applyNumberFormat="1" applyFont="1" applyBorder="1" applyAlignment="1">
      <alignment horizontal="center" vertical="center" wrapText="1"/>
    </xf>
    <xf numFmtId="2" fontId="5" fillId="0" borderId="125" xfId="1" applyNumberFormat="1" applyFont="1" applyBorder="1" applyAlignment="1">
      <alignment horizontal="center" vertical="center" wrapText="1"/>
    </xf>
    <xf numFmtId="2" fontId="5" fillId="10" borderId="114" xfId="0" applyNumberFormat="1" applyFont="1" applyFill="1" applyBorder="1" applyAlignment="1">
      <alignment horizontal="center" vertical="center" wrapText="1"/>
    </xf>
    <xf numFmtId="2" fontId="5" fillId="9" borderId="98" xfId="0" applyNumberFormat="1" applyFont="1" applyFill="1" applyBorder="1" applyAlignment="1">
      <alignment horizontal="center" vertical="center" wrapText="1"/>
    </xf>
    <xf numFmtId="2" fontId="5" fillId="5" borderId="114" xfId="0" applyNumberFormat="1" applyFont="1" applyFill="1" applyBorder="1" applyAlignment="1">
      <alignment horizontal="center" vertical="center" wrapText="1"/>
    </xf>
    <xf numFmtId="2" fontId="10" fillId="0" borderId="121" xfId="1" applyNumberFormat="1" applyFont="1" applyBorder="1" applyAlignment="1">
      <alignment horizontal="center" vertical="center" wrapText="1"/>
    </xf>
    <xf numFmtId="2" fontId="5" fillId="0" borderId="114" xfId="1" applyNumberFormat="1" applyFont="1" applyBorder="1" applyAlignment="1">
      <alignment horizontal="center" vertical="center" wrapText="1"/>
    </xf>
    <xf numFmtId="2" fontId="10" fillId="0" borderId="114" xfId="1" applyNumberFormat="1" applyFont="1" applyBorder="1" applyAlignment="1">
      <alignment horizontal="center" vertical="center" wrapText="1"/>
    </xf>
    <xf numFmtId="2" fontId="5" fillId="10" borderId="105" xfId="0" applyNumberFormat="1" applyFont="1" applyFill="1" applyBorder="1" applyAlignment="1">
      <alignment horizontal="center" vertical="center" wrapText="1"/>
    </xf>
    <xf numFmtId="2" fontId="5" fillId="9" borderId="111" xfId="0" applyNumberFormat="1" applyFont="1" applyFill="1" applyBorder="1" applyAlignment="1">
      <alignment horizontal="center" vertical="center" wrapText="1"/>
    </xf>
    <xf numFmtId="2" fontId="5" fillId="8" borderId="111" xfId="0" applyNumberFormat="1" applyFont="1" applyFill="1" applyBorder="1" applyAlignment="1">
      <alignment horizontal="center" vertical="center" wrapText="1"/>
    </xf>
    <xf numFmtId="2" fontId="5" fillId="9" borderId="117" xfId="0" applyNumberFormat="1" applyFont="1" applyFill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2" fontId="5" fillId="0" borderId="116" xfId="0" applyNumberFormat="1" applyFont="1" applyBorder="1" applyAlignment="1">
      <alignment horizontal="center" vertical="center" wrapText="1"/>
    </xf>
    <xf numFmtId="2" fontId="5" fillId="0" borderId="107" xfId="0" applyNumberFormat="1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2" fontId="5" fillId="8" borderId="102" xfId="0" applyNumberFormat="1" applyFont="1" applyFill="1" applyBorder="1" applyAlignment="1">
      <alignment horizontal="center" vertical="center"/>
    </xf>
    <xf numFmtId="2" fontId="5" fillId="8" borderId="102" xfId="0" applyNumberFormat="1" applyFont="1" applyFill="1" applyBorder="1" applyAlignment="1">
      <alignment horizontal="center" vertical="center" wrapText="1"/>
    </xf>
    <xf numFmtId="2" fontId="5" fillId="10" borderId="119" xfId="0" applyNumberFormat="1" applyFont="1" applyFill="1" applyBorder="1" applyAlignment="1">
      <alignment horizontal="center" vertical="center" wrapText="1"/>
    </xf>
    <xf numFmtId="2" fontId="5" fillId="10" borderId="12" xfId="0" applyNumberFormat="1" applyFont="1" applyFill="1" applyBorder="1" applyAlignment="1">
      <alignment horizontal="center" vertical="center" wrapText="1"/>
    </xf>
    <xf numFmtId="2" fontId="5" fillId="5" borderId="87" xfId="0" applyNumberFormat="1" applyFont="1" applyFill="1" applyBorder="1" applyAlignment="1">
      <alignment horizontal="center" vertical="center" wrapText="1"/>
    </xf>
    <xf numFmtId="2" fontId="5" fillId="5" borderId="30" xfId="0" applyNumberFormat="1" applyFont="1" applyFill="1" applyBorder="1" applyAlignment="1">
      <alignment horizontal="center" vertical="center" wrapText="1"/>
    </xf>
    <xf numFmtId="2" fontId="5" fillId="0" borderId="110" xfId="0" applyNumberFormat="1" applyFont="1" applyBorder="1" applyAlignment="1">
      <alignment horizontal="center" vertical="center" wrapText="1"/>
    </xf>
    <xf numFmtId="2" fontId="10" fillId="15" borderId="135" xfId="1" applyNumberFormat="1" applyFont="1" applyFill="1" applyBorder="1" applyAlignment="1">
      <alignment horizontal="center" vertical="center" wrapText="1"/>
    </xf>
    <xf numFmtId="2" fontId="10" fillId="0" borderId="135" xfId="1" applyNumberFormat="1" applyFont="1" applyBorder="1" applyAlignment="1">
      <alignment horizontal="center" vertical="center" wrapText="1"/>
    </xf>
    <xf numFmtId="2" fontId="10" fillId="0" borderId="136" xfId="1" applyNumberFormat="1" applyFont="1" applyBorder="1" applyAlignment="1">
      <alignment horizontal="center" vertical="center" wrapText="1"/>
    </xf>
    <xf numFmtId="2" fontId="30" fillId="0" borderId="109" xfId="0" applyNumberFormat="1" applyFont="1" applyBorder="1" applyAlignment="1">
      <alignment horizontal="center" vertical="center" wrapText="1"/>
    </xf>
    <xf numFmtId="2" fontId="5" fillId="0" borderId="98" xfId="0" applyNumberFormat="1" applyFont="1" applyBorder="1" applyAlignment="1">
      <alignment horizontal="center" vertical="center" wrapText="1"/>
    </xf>
    <xf numFmtId="2" fontId="5" fillId="0" borderId="99" xfId="0" applyNumberFormat="1" applyFont="1" applyBorder="1" applyAlignment="1">
      <alignment horizontal="center" vertical="center" wrapText="1"/>
    </xf>
    <xf numFmtId="2" fontId="5" fillId="0" borderId="113" xfId="0" applyNumberFormat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2" fontId="10" fillId="0" borderId="120" xfId="1" applyNumberFormat="1" applyFont="1" applyBorder="1" applyAlignment="1">
      <alignment horizontal="center" vertical="center" wrapText="1"/>
    </xf>
    <xf numFmtId="2" fontId="5" fillId="4" borderId="117" xfId="0" applyNumberFormat="1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8" borderId="99" xfId="0" applyNumberFormat="1" applyFont="1" applyFill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2" fontId="5" fillId="0" borderId="137" xfId="1" applyNumberFormat="1" applyFont="1" applyBorder="1" applyAlignment="1">
      <alignment horizontal="center" vertical="center" wrapText="1"/>
    </xf>
    <xf numFmtId="2" fontId="5" fillId="0" borderId="138" xfId="1" applyNumberFormat="1" applyFont="1" applyBorder="1" applyAlignment="1">
      <alignment horizontal="center" vertical="center" wrapText="1"/>
    </xf>
    <xf numFmtId="0" fontId="30" fillId="10" borderId="80" xfId="0" applyFont="1" applyFill="1" applyBorder="1" applyAlignment="1">
      <alignment horizontal="center" vertical="center" wrapText="1"/>
    </xf>
    <xf numFmtId="0" fontId="5" fillId="10" borderId="80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2" fontId="5" fillId="10" borderId="109" xfId="0" applyNumberFormat="1" applyFont="1" applyFill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2" fontId="5" fillId="3" borderId="84" xfId="0" applyNumberFormat="1" applyFont="1" applyFill="1" applyBorder="1" applyAlignment="1">
      <alignment horizontal="center" vertical="center" wrapText="1"/>
    </xf>
    <xf numFmtId="2" fontId="5" fillId="0" borderId="47" xfId="0" applyNumberFormat="1" applyFont="1" applyBorder="1" applyAlignment="1">
      <alignment horizontal="center" vertical="center" wrapText="1"/>
    </xf>
    <xf numFmtId="2" fontId="11" fillId="0" borderId="109" xfId="0" applyNumberFormat="1" applyFont="1" applyBorder="1" applyAlignment="1">
      <alignment horizontal="center" vertical="center" wrapText="1"/>
    </xf>
    <xf numFmtId="2" fontId="11" fillId="0" borderId="67" xfId="0" applyNumberFormat="1" applyFont="1" applyBorder="1" applyAlignment="1">
      <alignment horizontal="center" vertical="center" wrapText="1"/>
    </xf>
    <xf numFmtId="2" fontId="11" fillId="8" borderId="110" xfId="0" applyNumberFormat="1" applyFont="1" applyFill="1" applyBorder="1" applyAlignment="1">
      <alignment horizontal="center" vertical="center" wrapText="1"/>
    </xf>
    <xf numFmtId="2" fontId="11" fillId="5" borderId="40" xfId="0" applyNumberFormat="1" applyFont="1" applyFill="1" applyBorder="1" applyAlignment="1">
      <alignment horizontal="center" vertical="center" wrapText="1"/>
    </xf>
    <xf numFmtId="2" fontId="11" fillId="5" borderId="35" xfId="0" applyNumberFormat="1" applyFont="1" applyFill="1" applyBorder="1" applyAlignment="1">
      <alignment horizontal="center" vertical="center" wrapText="1"/>
    </xf>
    <xf numFmtId="2" fontId="5" fillId="0" borderId="139" xfId="1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2" fontId="30" fillId="8" borderId="105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2" fontId="5" fillId="0" borderId="65" xfId="0" applyNumberFormat="1" applyFont="1" applyBorder="1" applyAlignment="1">
      <alignment horizontal="center" vertical="center" wrapText="1"/>
    </xf>
    <xf numFmtId="0" fontId="31" fillId="10" borderId="120" xfId="0" applyFont="1" applyFill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2" fontId="30" fillId="8" borderId="97" xfId="0" applyNumberFormat="1" applyFont="1" applyFill="1" applyBorder="1" applyAlignment="1">
      <alignment horizontal="center" vertical="center" wrapText="1"/>
    </xf>
    <xf numFmtId="2" fontId="30" fillId="8" borderId="102" xfId="0" applyNumberFormat="1" applyFont="1" applyFill="1" applyBorder="1" applyAlignment="1">
      <alignment horizontal="center" vertical="center" wrapText="1"/>
    </xf>
    <xf numFmtId="2" fontId="30" fillId="0" borderId="110" xfId="0" applyNumberFormat="1" applyFont="1" applyBorder="1" applyAlignment="1">
      <alignment horizontal="center" vertical="center" wrapText="1"/>
    </xf>
    <xf numFmtId="2" fontId="30" fillId="0" borderId="111" xfId="0" applyNumberFormat="1" applyFont="1" applyBorder="1" applyAlignment="1">
      <alignment horizontal="center" vertical="center" wrapText="1"/>
    </xf>
    <xf numFmtId="2" fontId="5" fillId="5" borderId="65" xfId="0" applyNumberFormat="1" applyFont="1" applyFill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2" fontId="5" fillId="0" borderId="141" xfId="1" applyNumberFormat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143" xfId="1" applyNumberFormat="1" applyFont="1" applyBorder="1" applyAlignment="1">
      <alignment horizontal="center" vertical="center" wrapText="1"/>
    </xf>
    <xf numFmtId="2" fontId="5" fillId="0" borderId="103" xfId="0" applyNumberFormat="1" applyFont="1" applyBorder="1" applyAlignment="1">
      <alignment horizontal="center" vertical="center" wrapText="1"/>
    </xf>
    <xf numFmtId="2" fontId="5" fillId="0" borderId="144" xfId="1" applyNumberFormat="1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01" xfId="0" applyFont="1" applyBorder="1" applyAlignment="1">
      <alignment horizontal="center" vertical="center" wrapText="1"/>
    </xf>
    <xf numFmtId="0" fontId="14" fillId="8" borderId="101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8" borderId="96" xfId="0" applyFont="1" applyFill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2" fontId="5" fillId="0" borderId="143" xfId="0" applyNumberFormat="1" applyFont="1" applyBorder="1" applyAlignment="1">
      <alignment horizontal="center" vertical="center" wrapText="1"/>
    </xf>
    <xf numFmtId="2" fontId="5" fillId="0" borderId="121" xfId="1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14" fillId="8" borderId="5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9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4" borderId="101" xfId="0" applyFont="1" applyFill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1" fillId="8" borderId="116" xfId="0" applyFont="1" applyFill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14" fillId="0" borderId="117" xfId="0" applyFont="1" applyBorder="1" applyAlignment="1">
      <alignment horizontal="center" vertical="center" wrapText="1"/>
    </xf>
    <xf numFmtId="0" fontId="5" fillId="0" borderId="119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6" fillId="8" borderId="108" xfId="0" applyFont="1" applyFill="1" applyBorder="1" applyAlignment="1">
      <alignment horizontal="center" vertical="center" wrapText="1"/>
    </xf>
    <xf numFmtId="0" fontId="6" fillId="8" borderId="113" xfId="0" applyFont="1" applyFill="1" applyBorder="1" applyAlignment="1">
      <alignment horizontal="center" vertical="center" wrapText="1"/>
    </xf>
    <xf numFmtId="2" fontId="5" fillId="0" borderId="123" xfId="1" applyNumberFormat="1" applyFont="1" applyBorder="1" applyAlignment="1">
      <alignment horizontal="center" vertical="center" wrapText="1"/>
    </xf>
    <xf numFmtId="2" fontId="10" fillId="15" borderId="102" xfId="1" applyNumberFormat="1" applyFont="1" applyFill="1" applyBorder="1" applyAlignment="1">
      <alignment horizontal="center" vertical="center" wrapText="1"/>
    </xf>
    <xf numFmtId="2" fontId="10" fillId="0" borderId="102" xfId="1" applyNumberFormat="1" applyFont="1" applyBorder="1" applyAlignment="1">
      <alignment horizontal="center" vertical="center" wrapText="1"/>
    </xf>
    <xf numFmtId="2" fontId="10" fillId="0" borderId="99" xfId="1" applyNumberFormat="1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0" fillId="0" borderId="110" xfId="0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6" fillId="8" borderId="99" xfId="0" applyFont="1" applyFill="1" applyBorder="1" applyAlignment="1">
      <alignment horizontal="center" vertical="center" wrapText="1"/>
    </xf>
    <xf numFmtId="2" fontId="5" fillId="0" borderId="103" xfId="1" applyNumberFormat="1" applyFont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5" fillId="8" borderId="80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8" borderId="100" xfId="0" applyFont="1" applyFill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8" borderId="101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2" fontId="5" fillId="5" borderId="60" xfId="0" applyNumberFormat="1" applyFont="1" applyFill="1" applyBorder="1" applyAlignment="1">
      <alignment horizontal="center" vertical="center" wrapText="1"/>
    </xf>
    <xf numFmtId="2" fontId="30" fillId="10" borderId="44" xfId="0" applyNumberFormat="1" applyFont="1" applyFill="1" applyBorder="1" applyAlignment="1">
      <alignment horizontal="center" vertical="center" wrapText="1"/>
    </xf>
    <xf numFmtId="2" fontId="5" fillId="0" borderId="102" xfId="1" applyNumberFormat="1" applyFont="1" applyBorder="1" applyAlignment="1">
      <alignment horizontal="center" vertical="center" wrapText="1"/>
    </xf>
    <xf numFmtId="2" fontId="5" fillId="0" borderId="99" xfId="1" applyNumberFormat="1" applyFont="1" applyBorder="1" applyAlignment="1">
      <alignment horizontal="center" vertical="center" wrapText="1"/>
    </xf>
    <xf numFmtId="0" fontId="5" fillId="0" borderId="100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2" fontId="5" fillId="0" borderId="123" xfId="0" applyNumberFormat="1" applyFont="1" applyBorder="1" applyAlignment="1">
      <alignment horizontal="center" vertical="center" wrapText="1"/>
    </xf>
    <xf numFmtId="2" fontId="30" fillId="0" borderId="113" xfId="0" applyNumberFormat="1" applyFont="1" applyBorder="1" applyAlignment="1">
      <alignment horizontal="center" vertical="center" wrapText="1"/>
    </xf>
    <xf numFmtId="2" fontId="30" fillId="8" borderId="110" xfId="0" applyNumberFormat="1" applyFont="1" applyFill="1" applyBorder="1" applyAlignment="1">
      <alignment horizontal="center" vertical="center" wrapText="1"/>
    </xf>
    <xf numFmtId="0" fontId="30" fillId="8" borderId="41" xfId="0" applyFont="1" applyFill="1" applyBorder="1" applyAlignment="1">
      <alignment horizontal="center" vertical="center" wrapText="1"/>
    </xf>
    <xf numFmtId="0" fontId="30" fillId="8" borderId="100" xfId="0" applyFont="1" applyFill="1" applyBorder="1" applyAlignment="1">
      <alignment horizontal="center" vertical="center" wrapText="1"/>
    </xf>
    <xf numFmtId="0" fontId="30" fillId="8" borderId="84" xfId="0" applyFont="1" applyFill="1" applyBorder="1" applyAlignment="1">
      <alignment horizontal="center" vertical="center" wrapText="1"/>
    </xf>
    <xf numFmtId="2" fontId="5" fillId="3" borderId="37" xfId="0" applyNumberFormat="1" applyFont="1" applyFill="1" applyBorder="1" applyAlignment="1">
      <alignment horizontal="center" vertical="center" wrapText="1"/>
    </xf>
    <xf numFmtId="2" fontId="5" fillId="0" borderId="60" xfId="1" applyNumberFormat="1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6" fillId="4" borderId="101" xfId="0" applyFont="1" applyFill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 wrapText="1"/>
    </xf>
    <xf numFmtId="0" fontId="5" fillId="8" borderId="84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2" fontId="5" fillId="8" borderId="98" xfId="0" applyNumberFormat="1" applyFont="1" applyFill="1" applyBorder="1" applyAlignment="1">
      <alignment horizontal="center" vertical="center" wrapText="1"/>
    </xf>
    <xf numFmtId="2" fontId="5" fillId="8" borderId="12" xfId="0" applyNumberFormat="1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2" fontId="5" fillId="0" borderId="145" xfId="0" applyNumberFormat="1" applyFont="1" applyBorder="1" applyAlignment="1">
      <alignment horizontal="center" vertical="center" wrapText="1"/>
    </xf>
    <xf numFmtId="2" fontId="5" fillId="0" borderId="146" xfId="0" applyNumberFormat="1" applyFont="1" applyBorder="1" applyAlignment="1">
      <alignment horizontal="center" vertical="center" wrapText="1"/>
    </xf>
    <xf numFmtId="2" fontId="5" fillId="8" borderId="145" xfId="0" applyNumberFormat="1" applyFont="1" applyFill="1" applyBorder="1" applyAlignment="1">
      <alignment horizontal="center" vertical="center" wrapText="1"/>
    </xf>
    <xf numFmtId="2" fontId="5" fillId="8" borderId="120" xfId="0" applyNumberFormat="1" applyFont="1" applyFill="1" applyBorder="1" applyAlignment="1">
      <alignment horizontal="center" vertical="center" wrapText="1"/>
    </xf>
    <xf numFmtId="0" fontId="6" fillId="8" borderId="59" xfId="0" applyFont="1" applyFill="1" applyBorder="1" applyAlignment="1">
      <alignment horizontal="center" vertical="center" wrapText="1"/>
    </xf>
    <xf numFmtId="2" fontId="5" fillId="3" borderId="78" xfId="0" applyNumberFormat="1" applyFont="1" applyFill="1" applyBorder="1" applyAlignment="1">
      <alignment horizontal="center" vertical="center" wrapText="1"/>
    </xf>
    <xf numFmtId="0" fontId="31" fillId="0" borderId="120" xfId="0" applyFont="1" applyBorder="1" applyAlignment="1">
      <alignment horizontal="center" vertical="center" wrapText="1"/>
    </xf>
    <xf numFmtId="2" fontId="30" fillId="8" borderId="146" xfId="0" applyNumberFormat="1" applyFont="1" applyFill="1" applyBorder="1" applyAlignment="1">
      <alignment horizontal="center" vertical="center" wrapText="1"/>
    </xf>
    <xf numFmtId="2" fontId="30" fillId="10" borderId="146" xfId="0" applyNumberFormat="1" applyFont="1" applyFill="1" applyBorder="1" applyAlignment="1">
      <alignment horizontal="center" vertical="center" wrapText="1"/>
    </xf>
    <xf numFmtId="2" fontId="5" fillId="0" borderId="147" xfId="1" applyNumberFormat="1" applyFont="1" applyBorder="1" applyAlignment="1">
      <alignment horizontal="center" vertical="center" wrapText="1"/>
    </xf>
    <xf numFmtId="2" fontId="5" fillId="0" borderId="148" xfId="1" applyNumberFormat="1" applyFont="1" applyBorder="1" applyAlignment="1">
      <alignment horizontal="center" vertical="center" wrapText="1"/>
    </xf>
    <xf numFmtId="2" fontId="5" fillId="0" borderId="149" xfId="1" applyNumberFormat="1" applyFont="1" applyBorder="1" applyAlignment="1">
      <alignment horizontal="center" vertical="center" wrapText="1"/>
    </xf>
    <xf numFmtId="2" fontId="5" fillId="0" borderId="150" xfId="0" applyNumberFormat="1" applyFont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2" fontId="5" fillId="3" borderId="64" xfId="0" applyNumberFormat="1" applyFont="1" applyFill="1" applyBorder="1" applyAlignment="1">
      <alignment horizontal="center" vertical="center" wrapText="1"/>
    </xf>
    <xf numFmtId="2" fontId="29" fillId="0" borderId="111" xfId="0" applyNumberFormat="1" applyFont="1" applyBorder="1" applyAlignment="1">
      <alignment horizontal="center" vertical="center" wrapText="1"/>
    </xf>
    <xf numFmtId="2" fontId="5" fillId="0" borderId="140" xfId="1" applyNumberFormat="1" applyFont="1" applyBorder="1" applyAlignment="1">
      <alignment horizontal="center" vertical="center" wrapText="1"/>
    </xf>
    <xf numFmtId="0" fontId="5" fillId="8" borderId="151" xfId="0" applyFont="1" applyFill="1" applyBorder="1" applyAlignment="1">
      <alignment horizontal="center" vertical="center" wrapText="1"/>
    </xf>
    <xf numFmtId="0" fontId="6" fillId="0" borderId="152" xfId="0" applyFont="1" applyBorder="1" applyAlignment="1">
      <alignment horizontal="center" vertical="center" wrapText="1"/>
    </xf>
    <xf numFmtId="0" fontId="5" fillId="8" borderId="53" xfId="0" applyFont="1" applyFill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2" fontId="5" fillId="0" borderId="151" xfId="0" applyNumberFormat="1" applyFont="1" applyBorder="1" applyAlignment="1">
      <alignment horizontal="center" vertical="center" wrapText="1"/>
    </xf>
    <xf numFmtId="2" fontId="5" fillId="0" borderId="154" xfId="0" applyNumberFormat="1" applyFont="1" applyBorder="1" applyAlignment="1">
      <alignment horizontal="center" vertical="center" wrapText="1"/>
    </xf>
    <xf numFmtId="0" fontId="6" fillId="8" borderId="152" xfId="0" applyFont="1" applyFill="1" applyBorder="1" applyAlignment="1">
      <alignment horizontal="center" vertical="center" wrapText="1"/>
    </xf>
    <xf numFmtId="2" fontId="5" fillId="8" borderId="151" xfId="0" applyNumberFormat="1" applyFont="1" applyFill="1" applyBorder="1" applyAlignment="1">
      <alignment horizontal="center" vertical="center" wrapText="1"/>
    </xf>
    <xf numFmtId="2" fontId="5" fillId="8" borderId="150" xfId="0" applyNumberFormat="1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2" fontId="5" fillId="10" borderId="151" xfId="0" applyNumberFormat="1" applyFont="1" applyFill="1" applyBorder="1" applyAlignment="1">
      <alignment horizontal="center" vertical="center" wrapText="1"/>
    </xf>
    <xf numFmtId="2" fontId="5" fillId="10" borderId="150" xfId="0" applyNumberFormat="1" applyFont="1" applyFill="1" applyBorder="1" applyAlignment="1">
      <alignment horizontal="center" vertical="center" wrapText="1"/>
    </xf>
    <xf numFmtId="2" fontId="5" fillId="10" borderId="154" xfId="0" applyNumberFormat="1" applyFont="1" applyFill="1" applyBorder="1" applyAlignment="1">
      <alignment horizontal="center" vertical="center" wrapText="1"/>
    </xf>
    <xf numFmtId="0" fontId="30" fillId="10" borderId="151" xfId="0" applyFont="1" applyFill="1" applyBorder="1" applyAlignment="1">
      <alignment horizontal="center" vertical="center" wrapText="1"/>
    </xf>
    <xf numFmtId="0" fontId="31" fillId="10" borderId="152" xfId="0" applyFont="1" applyFill="1" applyBorder="1" applyAlignment="1">
      <alignment horizontal="center" vertical="center" wrapText="1"/>
    </xf>
    <xf numFmtId="2" fontId="30" fillId="10" borderId="154" xfId="0" applyNumberFormat="1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2" fontId="5" fillId="8" borderId="119" xfId="0" applyNumberFormat="1" applyFont="1" applyFill="1" applyBorder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  <xf numFmtId="2" fontId="5" fillId="8" borderId="66" xfId="0" applyNumberFormat="1" applyFont="1" applyFill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2" fontId="5" fillId="0" borderId="23" xfId="1" applyNumberFormat="1" applyFont="1" applyBorder="1" applyAlignment="1">
      <alignment horizontal="center" vertical="center" wrapText="1"/>
    </xf>
    <xf numFmtId="2" fontId="10" fillId="15" borderId="151" xfId="1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2" fontId="17" fillId="0" borderId="66" xfId="0" applyNumberFormat="1" applyFont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 wrapText="1"/>
    </xf>
    <xf numFmtId="2" fontId="30" fillId="0" borderId="66" xfId="0" applyNumberFormat="1" applyFont="1" applyBorder="1" applyAlignment="1">
      <alignment horizontal="center" vertical="center" wrapText="1"/>
    </xf>
    <xf numFmtId="2" fontId="5" fillId="0" borderId="153" xfId="1" applyNumberFormat="1" applyFont="1" applyBorder="1" applyAlignment="1">
      <alignment horizontal="center" vertical="center" wrapText="1"/>
    </xf>
    <xf numFmtId="2" fontId="10" fillId="0" borderId="151" xfId="1" applyNumberFormat="1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2" fontId="17" fillId="5" borderId="39" xfId="0" applyNumberFormat="1" applyFont="1" applyFill="1" applyBorder="1" applyAlignment="1">
      <alignment horizontal="center" vertical="center" wrapText="1"/>
    </xf>
    <xf numFmtId="2" fontId="17" fillId="5" borderId="35" xfId="0" applyNumberFormat="1" applyFont="1" applyFill="1" applyBorder="1" applyAlignment="1">
      <alignment horizontal="center" vertical="center" wrapText="1"/>
    </xf>
    <xf numFmtId="0" fontId="6" fillId="0" borderId="96" xfId="1" applyFont="1" applyBorder="1" applyAlignment="1">
      <alignment horizontal="center" vertical="center" wrapText="1"/>
    </xf>
    <xf numFmtId="2" fontId="5" fillId="0" borderId="27" xfId="1" applyNumberFormat="1" applyFont="1" applyBorder="1" applyAlignment="1">
      <alignment horizontal="center" vertical="center" wrapText="1"/>
    </xf>
    <xf numFmtId="2" fontId="17" fillId="0" borderId="154" xfId="0" applyNumberFormat="1" applyFont="1" applyBorder="1" applyAlignment="1">
      <alignment horizontal="center" vertical="center" wrapText="1"/>
    </xf>
    <xf numFmtId="2" fontId="5" fillId="0" borderId="63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0" fontId="14" fillId="0" borderId="152" xfId="0" applyFont="1" applyBorder="1" applyAlignment="1">
      <alignment horizontal="center" vertical="center" wrapText="1"/>
    </xf>
    <xf numFmtId="2" fontId="5" fillId="8" borderId="154" xfId="0" applyNumberFormat="1" applyFont="1" applyFill="1" applyBorder="1" applyAlignment="1">
      <alignment horizontal="center" vertical="center" wrapText="1"/>
    </xf>
    <xf numFmtId="0" fontId="23" fillId="0" borderId="101" xfId="0" applyFont="1" applyBorder="1" applyAlignment="1">
      <alignment horizontal="center" vertical="center" wrapText="1"/>
    </xf>
    <xf numFmtId="2" fontId="5" fillId="0" borderId="155" xfId="1" applyNumberFormat="1" applyFont="1" applyBorder="1" applyAlignment="1">
      <alignment horizontal="center" vertical="center" wrapText="1"/>
    </xf>
    <xf numFmtId="2" fontId="5" fillId="10" borderId="120" xfId="0" applyNumberFormat="1" applyFont="1" applyFill="1" applyBorder="1" applyAlignment="1">
      <alignment horizontal="center" vertical="center" wrapText="1"/>
    </xf>
    <xf numFmtId="0" fontId="6" fillId="4" borderId="96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5" fillId="10" borderId="102" xfId="0" applyFont="1" applyFill="1" applyBorder="1" applyAlignment="1">
      <alignment horizontal="center" vertical="center" wrapText="1"/>
    </xf>
    <xf numFmtId="0" fontId="6" fillId="10" borderId="102" xfId="0" applyFont="1" applyFill="1" applyBorder="1" applyAlignment="1">
      <alignment horizontal="center" vertical="center" wrapText="1"/>
    </xf>
    <xf numFmtId="2" fontId="5" fillId="0" borderId="50" xfId="1" applyNumberFormat="1" applyFont="1" applyBorder="1" applyAlignment="1">
      <alignment horizontal="center" vertical="center" wrapText="1"/>
    </xf>
    <xf numFmtId="2" fontId="5" fillId="0" borderId="156" xfId="1" applyNumberFormat="1" applyFont="1" applyBorder="1" applyAlignment="1">
      <alignment horizontal="center" vertical="center" wrapText="1"/>
    </xf>
    <xf numFmtId="0" fontId="5" fillId="10" borderId="151" xfId="0" applyFont="1" applyFill="1" applyBorder="1" applyAlignment="1">
      <alignment horizontal="center" vertical="center" wrapText="1"/>
    </xf>
    <xf numFmtId="0" fontId="6" fillId="10" borderId="152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right" vertical="center" wrapText="1"/>
    </xf>
    <xf numFmtId="0" fontId="5" fillId="0" borderId="72" xfId="0" applyFont="1" applyBorder="1" applyAlignment="1">
      <alignment horizontal="right" vertical="center" wrapText="1"/>
    </xf>
    <xf numFmtId="2" fontId="5" fillId="8" borderId="97" xfId="0" applyNumberFormat="1" applyFont="1" applyFill="1" applyBorder="1" applyAlignment="1">
      <alignment horizontal="center" vertical="center" wrapText="1"/>
    </xf>
    <xf numFmtId="2" fontId="5" fillId="10" borderId="152" xfId="0" applyNumberFormat="1" applyFont="1" applyFill="1" applyBorder="1" applyAlignment="1">
      <alignment horizontal="center" vertical="center" wrapText="1"/>
    </xf>
    <xf numFmtId="2" fontId="5" fillId="0" borderId="152" xfId="0" applyNumberFormat="1" applyFont="1" applyBorder="1" applyAlignment="1">
      <alignment horizontal="center" vertical="center" wrapText="1"/>
    </xf>
    <xf numFmtId="2" fontId="5" fillId="0" borderId="153" xfId="0" applyNumberFormat="1" applyFont="1" applyBorder="1" applyAlignment="1">
      <alignment horizontal="center" vertical="center" wrapText="1"/>
    </xf>
    <xf numFmtId="0" fontId="31" fillId="0" borderId="101" xfId="0" applyFont="1" applyBorder="1" applyAlignment="1">
      <alignment horizontal="center" vertical="center" wrapText="1"/>
    </xf>
    <xf numFmtId="0" fontId="5" fillId="4" borderId="100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0" fontId="5" fillId="4" borderId="151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/>
    </xf>
    <xf numFmtId="2" fontId="5" fillId="8" borderId="151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2" fontId="5" fillId="12" borderId="61" xfId="0" applyNumberFormat="1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/>
    </xf>
    <xf numFmtId="0" fontId="6" fillId="8" borderId="101" xfId="0" applyFont="1" applyFill="1" applyBorder="1" applyAlignment="1">
      <alignment horizontal="center" vertical="center"/>
    </xf>
    <xf numFmtId="0" fontId="19" fillId="8" borderId="101" xfId="0" applyFont="1" applyFill="1" applyBorder="1" applyAlignment="1">
      <alignment horizontal="center" vertical="center"/>
    </xf>
    <xf numFmtId="0" fontId="5" fillId="8" borderId="123" xfId="0" applyFont="1" applyFill="1" applyBorder="1" applyAlignment="1">
      <alignment horizontal="center" vertical="center" wrapText="1"/>
    </xf>
    <xf numFmtId="0" fontId="19" fillId="8" borderId="36" xfId="0" applyFont="1" applyFill="1" applyBorder="1" applyAlignment="1">
      <alignment horizontal="center" vertical="center"/>
    </xf>
    <xf numFmtId="2" fontId="10" fillId="0" borderId="98" xfId="1" applyNumberFormat="1" applyFont="1" applyBorder="1" applyAlignment="1">
      <alignment horizontal="center" vertical="center" wrapText="1"/>
    </xf>
    <xf numFmtId="2" fontId="10" fillId="0" borderId="144" xfId="1" applyNumberFormat="1" applyFont="1" applyBorder="1" applyAlignment="1">
      <alignment horizontal="center" vertical="center" wrapText="1"/>
    </xf>
    <xf numFmtId="2" fontId="10" fillId="0" borderId="152" xfId="1" applyNumberFormat="1" applyFont="1" applyBorder="1" applyAlignment="1">
      <alignment horizontal="center" vertical="center" wrapText="1"/>
    </xf>
    <xf numFmtId="0" fontId="30" fillId="0" borderId="123" xfId="0" applyFont="1" applyBorder="1" applyAlignment="1">
      <alignment horizontal="center" vertical="center" wrapText="1"/>
    </xf>
    <xf numFmtId="0" fontId="4" fillId="2" borderId="123" xfId="0" applyFont="1" applyFill="1" applyBorder="1" applyAlignment="1">
      <alignment horizontal="center" vertical="center" wrapText="1"/>
    </xf>
    <xf numFmtId="0" fontId="4" fillId="3" borderId="98" xfId="0" applyFont="1" applyFill="1" applyBorder="1" applyAlignment="1">
      <alignment horizontal="center" vertical="center" wrapText="1"/>
    </xf>
    <xf numFmtId="2" fontId="5" fillId="0" borderId="68" xfId="0" applyNumberFormat="1" applyFont="1" applyBorder="1" applyAlignment="1">
      <alignment horizontal="center" vertical="center" wrapText="1"/>
    </xf>
    <xf numFmtId="2" fontId="5" fillId="8" borderId="152" xfId="0" applyNumberFormat="1" applyFont="1" applyFill="1" applyBorder="1" applyAlignment="1">
      <alignment horizontal="center" vertical="center" wrapText="1"/>
    </xf>
    <xf numFmtId="2" fontId="5" fillId="6" borderId="63" xfId="0" applyNumberFormat="1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5" fillId="8" borderId="82" xfId="0" applyFont="1" applyFill="1" applyBorder="1" applyAlignment="1">
      <alignment horizontal="center" vertical="center" wrapText="1"/>
    </xf>
    <xf numFmtId="0" fontId="5" fillId="8" borderId="72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2" fontId="5" fillId="8" borderId="65" xfId="0" applyNumberFormat="1" applyFont="1" applyFill="1" applyBorder="1" applyAlignment="1">
      <alignment horizontal="center" vertical="center" wrapText="1"/>
    </xf>
    <xf numFmtId="2" fontId="5" fillId="8" borderId="60" xfId="0" applyNumberFormat="1" applyFont="1" applyFill="1" applyBorder="1" applyAlignment="1">
      <alignment horizontal="center" vertical="center" wrapText="1"/>
    </xf>
    <xf numFmtId="2" fontId="30" fillId="0" borderId="36" xfId="0" applyNumberFormat="1" applyFont="1" applyBorder="1" applyAlignment="1">
      <alignment horizontal="center" vertical="center" wrapText="1"/>
    </xf>
    <xf numFmtId="2" fontId="30" fillId="0" borderId="150" xfId="0" applyNumberFormat="1" applyFont="1" applyBorder="1" applyAlignment="1">
      <alignment horizontal="center" vertical="center" wrapText="1"/>
    </xf>
    <xf numFmtId="0" fontId="30" fillId="8" borderId="53" xfId="0" applyFont="1" applyFill="1" applyBorder="1" applyAlignment="1">
      <alignment horizontal="center" vertical="center" wrapText="1"/>
    </xf>
    <xf numFmtId="0" fontId="17" fillId="3" borderId="120" xfId="0" applyFont="1" applyFill="1" applyBorder="1" applyAlignment="1">
      <alignment horizontal="center" vertical="center" wrapText="1"/>
    </xf>
    <xf numFmtId="0" fontId="5" fillId="48" borderId="12" xfId="0" applyFont="1" applyFill="1" applyBorder="1" applyAlignment="1">
      <alignment horizontal="center" vertical="center" wrapText="1"/>
    </xf>
    <xf numFmtId="0" fontId="14" fillId="48" borderId="7" xfId="0" applyFont="1" applyFill="1" applyBorder="1" applyAlignment="1">
      <alignment horizontal="center" vertical="center" wrapText="1"/>
    </xf>
    <xf numFmtId="2" fontId="5" fillId="48" borderId="67" xfId="0" applyNumberFormat="1" applyFont="1" applyFill="1" applyBorder="1" applyAlignment="1">
      <alignment horizontal="center" vertical="center" wrapText="1"/>
    </xf>
    <xf numFmtId="2" fontId="5" fillId="48" borderId="58" xfId="0" applyNumberFormat="1" applyFont="1" applyFill="1" applyBorder="1" applyAlignment="1">
      <alignment horizontal="center" vertical="center" wrapText="1"/>
    </xf>
    <xf numFmtId="0" fontId="5" fillId="48" borderId="1" xfId="0" applyFont="1" applyFill="1" applyBorder="1" applyAlignment="1">
      <alignment horizontal="center" vertical="center" wrapText="1"/>
    </xf>
    <xf numFmtId="0" fontId="14" fillId="48" borderId="8" xfId="0" applyFont="1" applyFill="1" applyBorder="1" applyAlignment="1">
      <alignment horizontal="center" vertical="center" wrapText="1"/>
    </xf>
    <xf numFmtId="2" fontId="5" fillId="48" borderId="4" xfId="0" applyNumberFormat="1" applyFont="1" applyFill="1" applyBorder="1" applyAlignment="1">
      <alignment horizontal="center" vertical="center" wrapText="1"/>
    </xf>
    <xf numFmtId="2" fontId="5" fillId="48" borderId="43" xfId="0" applyNumberFormat="1" applyFont="1" applyFill="1" applyBorder="1" applyAlignment="1">
      <alignment horizontal="center" vertical="center" wrapText="1"/>
    </xf>
    <xf numFmtId="2" fontId="5" fillId="5" borderId="74" xfId="0" applyNumberFormat="1" applyFont="1" applyFill="1" applyBorder="1" applyAlignment="1">
      <alignment horizontal="center" vertical="center" wrapText="1"/>
    </xf>
    <xf numFmtId="2" fontId="5" fillId="5" borderId="156" xfId="0" applyNumberFormat="1" applyFont="1" applyFill="1" applyBorder="1" applyAlignment="1">
      <alignment horizontal="center" vertical="center" wrapText="1"/>
    </xf>
    <xf numFmtId="2" fontId="5" fillId="5" borderId="23" xfId="0" applyNumberFormat="1" applyFont="1" applyFill="1" applyBorder="1" applyAlignment="1">
      <alignment horizontal="center" vertical="center" wrapText="1"/>
    </xf>
    <xf numFmtId="2" fontId="5" fillId="5" borderId="72" xfId="0" applyNumberFormat="1" applyFont="1" applyFill="1" applyBorder="1" applyAlignment="1">
      <alignment horizontal="center" vertical="center" wrapText="1"/>
    </xf>
    <xf numFmtId="2" fontId="5" fillId="0" borderId="95" xfId="0" applyNumberFormat="1" applyFont="1" applyBorder="1" applyAlignment="1">
      <alignment horizontal="center" vertical="center" wrapText="1"/>
    </xf>
    <xf numFmtId="2" fontId="5" fillId="0" borderId="96" xfId="0" applyNumberFormat="1" applyFont="1" applyBorder="1" applyAlignment="1">
      <alignment horizontal="center" vertical="center" wrapText="1"/>
    </xf>
    <xf numFmtId="2" fontId="5" fillId="0" borderId="106" xfId="0" applyNumberFormat="1" applyFont="1" applyBorder="1" applyAlignment="1">
      <alignment horizontal="center" vertical="center" wrapText="1"/>
    </xf>
    <xf numFmtId="2" fontId="5" fillId="5" borderId="110" xfId="0" applyNumberFormat="1" applyFont="1" applyFill="1" applyBorder="1" applyAlignment="1">
      <alignment horizontal="center" vertical="center" wrapText="1"/>
    </xf>
    <xf numFmtId="2" fontId="5" fillId="5" borderId="14" xfId="0" applyNumberFormat="1" applyFont="1" applyFill="1" applyBorder="1" applyAlignment="1">
      <alignment horizontal="center" vertical="center" wrapText="1"/>
    </xf>
    <xf numFmtId="2" fontId="5" fillId="5" borderId="151" xfId="0" applyNumberFormat="1" applyFont="1" applyFill="1" applyBorder="1" applyAlignment="1">
      <alignment horizontal="center" vertical="center" wrapText="1"/>
    </xf>
    <xf numFmtId="2" fontId="5" fillId="5" borderId="67" xfId="0" applyNumberFormat="1" applyFont="1" applyFill="1" applyBorder="1" applyAlignment="1">
      <alignment horizontal="center" vertical="center" wrapText="1"/>
    </xf>
    <xf numFmtId="0" fontId="14" fillId="0" borderId="122" xfId="0" applyFont="1" applyBorder="1" applyAlignment="1">
      <alignment horizontal="center" vertical="center" wrapText="1"/>
    </xf>
    <xf numFmtId="2" fontId="5" fillId="0" borderId="82" xfId="0" applyNumberFormat="1" applyFont="1" applyBorder="1" applyAlignment="1">
      <alignment horizontal="center" vertical="center" wrapText="1"/>
    </xf>
    <xf numFmtId="2" fontId="5" fillId="0" borderId="142" xfId="0" applyNumberFormat="1" applyFont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2" fontId="5" fillId="8" borderId="106" xfId="0" applyNumberFormat="1" applyFont="1" applyFill="1" applyBorder="1" applyAlignment="1">
      <alignment horizontal="center" vertical="center" wrapText="1"/>
    </xf>
    <xf numFmtId="2" fontId="29" fillId="0" borderId="95" xfId="0" applyNumberFormat="1" applyFont="1" applyBorder="1" applyAlignment="1">
      <alignment horizontal="center" vertical="center" wrapText="1"/>
    </xf>
    <xf numFmtId="2" fontId="29" fillId="0" borderId="62" xfId="0" applyNumberFormat="1" applyFont="1" applyBorder="1" applyAlignment="1">
      <alignment horizontal="center" vertical="center" wrapText="1"/>
    </xf>
    <xf numFmtId="2" fontId="5" fillId="5" borderId="73" xfId="0" applyNumberFormat="1" applyFont="1" applyFill="1" applyBorder="1" applyAlignment="1">
      <alignment horizontal="center" vertical="center" wrapText="1"/>
    </xf>
    <xf numFmtId="2" fontId="5" fillId="5" borderId="157" xfId="0" applyNumberFormat="1" applyFont="1" applyFill="1" applyBorder="1" applyAlignment="1">
      <alignment horizontal="center" vertical="center" wrapText="1"/>
    </xf>
    <xf numFmtId="2" fontId="5" fillId="3" borderId="87" xfId="0" applyNumberFormat="1" applyFont="1" applyFill="1" applyBorder="1" applyAlignment="1">
      <alignment horizontal="center" vertical="center" wrapText="1"/>
    </xf>
    <xf numFmtId="2" fontId="5" fillId="5" borderId="84" xfId="0" applyNumberFormat="1" applyFont="1" applyFill="1" applyBorder="1" applyAlignment="1">
      <alignment horizontal="center" vertical="center" wrapText="1"/>
    </xf>
    <xf numFmtId="0" fontId="14" fillId="8" borderId="96" xfId="0" applyFont="1" applyFill="1" applyBorder="1" applyAlignment="1">
      <alignment horizontal="center" vertical="center" wrapText="1"/>
    </xf>
    <xf numFmtId="0" fontId="6" fillId="0" borderId="124" xfId="0" applyFont="1" applyBorder="1" applyAlignment="1">
      <alignment horizontal="center" vertical="center" wrapText="1"/>
    </xf>
    <xf numFmtId="2" fontId="28" fillId="0" borderId="58" xfId="0" applyNumberFormat="1" applyFont="1" applyBorder="1" applyAlignment="1">
      <alignment horizontal="center" vertical="center" wrapText="1"/>
    </xf>
    <xf numFmtId="2" fontId="5" fillId="5" borderId="113" xfId="0" applyNumberFormat="1" applyFont="1" applyFill="1" applyBorder="1" applyAlignment="1">
      <alignment horizontal="center" vertical="center" wrapText="1"/>
    </xf>
    <xf numFmtId="0" fontId="31" fillId="10" borderId="122" xfId="0" applyFont="1" applyFill="1" applyBorder="1" applyAlignment="1">
      <alignment horizontal="center" vertical="center" wrapText="1"/>
    </xf>
    <xf numFmtId="0" fontId="31" fillId="10" borderId="124" xfId="0" applyFont="1" applyFill="1" applyBorder="1" applyAlignment="1">
      <alignment horizontal="center" vertical="center" wrapText="1"/>
    </xf>
    <xf numFmtId="0" fontId="31" fillId="0" borderId="122" xfId="0" applyFont="1" applyBorder="1" applyAlignment="1">
      <alignment horizontal="center" vertical="center" wrapText="1"/>
    </xf>
    <xf numFmtId="0" fontId="31" fillId="0" borderId="12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8" fillId="2" borderId="119" xfId="0" applyFont="1" applyFill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 vertical="center" wrapText="1"/>
    </xf>
    <xf numFmtId="2" fontId="30" fillId="0" borderId="146" xfId="0" applyNumberFormat="1" applyFont="1" applyBorder="1" applyAlignment="1">
      <alignment horizontal="center" vertical="center" wrapText="1"/>
    </xf>
    <xf numFmtId="2" fontId="30" fillId="0" borderId="159" xfId="0" applyNumberFormat="1" applyFont="1" applyBorder="1" applyAlignment="1">
      <alignment horizontal="center" vertical="center" wrapText="1"/>
    </xf>
    <xf numFmtId="2" fontId="30" fillId="0" borderId="160" xfId="0" applyNumberFormat="1" applyFont="1" applyBorder="1" applyAlignment="1">
      <alignment horizontal="center" vertical="center" wrapText="1"/>
    </xf>
    <xf numFmtId="2" fontId="5" fillId="8" borderId="161" xfId="0" applyNumberFormat="1" applyFont="1" applyFill="1" applyBorder="1" applyAlignment="1">
      <alignment horizontal="center" vertical="center" wrapText="1"/>
    </xf>
    <xf numFmtId="2" fontId="5" fillId="0" borderId="158" xfId="0" applyNumberFormat="1" applyFont="1" applyBorder="1" applyAlignment="1">
      <alignment horizontal="center" vertical="center" wrapText="1"/>
    </xf>
    <xf numFmtId="2" fontId="5" fillId="0" borderId="159" xfId="0" applyNumberFormat="1" applyFont="1" applyBorder="1" applyAlignment="1">
      <alignment horizontal="center" vertical="center" wrapText="1"/>
    </xf>
    <xf numFmtId="2" fontId="5" fillId="8" borderId="159" xfId="0" applyNumberFormat="1" applyFont="1" applyFill="1" applyBorder="1" applyAlignment="1">
      <alignment horizontal="center" vertical="center" wrapText="1"/>
    </xf>
    <xf numFmtId="2" fontId="5" fillId="8" borderId="160" xfId="0" applyNumberFormat="1" applyFont="1" applyFill="1" applyBorder="1" applyAlignment="1">
      <alignment horizontal="center" vertical="center" wrapText="1"/>
    </xf>
    <xf numFmtId="2" fontId="5" fillId="0" borderId="162" xfId="0" applyNumberFormat="1" applyFont="1" applyBorder="1" applyAlignment="1">
      <alignment horizontal="center" vertical="center" wrapText="1"/>
    </xf>
    <xf numFmtId="2" fontId="5" fillId="8" borderId="163" xfId="0" applyNumberFormat="1" applyFont="1" applyFill="1" applyBorder="1" applyAlignment="1">
      <alignment horizontal="center" vertical="center" wrapText="1"/>
    </xf>
    <xf numFmtId="2" fontId="5" fillId="8" borderId="164" xfId="0" applyNumberFormat="1" applyFont="1" applyFill="1" applyBorder="1" applyAlignment="1">
      <alignment horizontal="center" vertical="center" wrapText="1"/>
    </xf>
    <xf numFmtId="0" fontId="5" fillId="3" borderId="165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3" borderId="167" xfId="0" applyFont="1" applyFill="1" applyBorder="1" applyAlignment="1">
      <alignment horizontal="center" vertical="center" wrapText="1"/>
    </xf>
    <xf numFmtId="2" fontId="5" fillId="3" borderId="156" xfId="0" applyNumberFormat="1" applyFont="1" applyFill="1" applyBorder="1" applyAlignment="1">
      <alignment horizontal="center" vertical="center" wrapText="1"/>
    </xf>
    <xf numFmtId="2" fontId="5" fillId="2" borderId="157" xfId="0" applyNumberFormat="1" applyFont="1" applyFill="1" applyBorder="1" applyAlignment="1">
      <alignment horizontal="center" vertical="center" wrapText="1"/>
    </xf>
    <xf numFmtId="0" fontId="8" fillId="3" borderId="152" xfId="0" applyFont="1" applyFill="1" applyBorder="1" applyAlignment="1">
      <alignment horizontal="center" vertical="center" wrapText="1"/>
    </xf>
    <xf numFmtId="0" fontId="4" fillId="2" borderId="119" xfId="0" applyFont="1" applyFill="1" applyBorder="1" applyAlignment="1">
      <alignment horizontal="center" vertical="center" wrapText="1"/>
    </xf>
    <xf numFmtId="0" fontId="4" fillId="3" borderId="152" xfId="0" applyFont="1" applyFill="1" applyBorder="1" applyAlignment="1">
      <alignment horizontal="center" vertical="center" wrapText="1"/>
    </xf>
    <xf numFmtId="0" fontId="5" fillId="0" borderId="172" xfId="0" applyFont="1" applyBorder="1" applyAlignment="1">
      <alignment horizontal="center" vertical="center" wrapText="1"/>
    </xf>
    <xf numFmtId="0" fontId="5" fillId="0" borderId="16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73" xfId="0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0" fontId="6" fillId="8" borderId="159" xfId="0" applyFont="1" applyFill="1" applyBorder="1" applyAlignment="1">
      <alignment horizontal="center" vertical="center" wrapText="1"/>
    </xf>
    <xf numFmtId="0" fontId="6" fillId="0" borderId="159" xfId="0" applyFont="1" applyBorder="1" applyAlignment="1">
      <alignment horizontal="center" vertical="center" wrapText="1"/>
    </xf>
    <xf numFmtId="0" fontId="6" fillId="8" borderId="68" xfId="0" applyFont="1" applyFill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8" borderId="160" xfId="0" applyFont="1" applyFill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6" fillId="8" borderId="158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8" fillId="3" borderId="165" xfId="0" applyFont="1" applyFill="1" applyBorder="1" applyAlignment="1">
      <alignment horizontal="center" vertical="center" wrapText="1"/>
    </xf>
    <xf numFmtId="2" fontId="5" fillId="3" borderId="60" xfId="0" applyNumberFormat="1" applyFont="1" applyFill="1" applyBorder="1" applyAlignment="1">
      <alignment horizontal="center" vertical="center" wrapText="1"/>
    </xf>
    <xf numFmtId="2" fontId="5" fillId="3" borderId="27" xfId="0" applyNumberFormat="1" applyFont="1" applyFill="1" applyBorder="1" applyAlignment="1">
      <alignment horizontal="center" vertical="center" wrapText="1"/>
    </xf>
    <xf numFmtId="0" fontId="6" fillId="8" borderId="162" xfId="0" applyFont="1" applyFill="1" applyBorder="1" applyAlignment="1">
      <alignment horizontal="center" vertical="center" wrapText="1"/>
    </xf>
    <xf numFmtId="0" fontId="6" fillId="8" borderId="163" xfId="0" applyFont="1" applyFill="1" applyBorder="1" applyAlignment="1">
      <alignment horizontal="center" vertical="center" wrapText="1"/>
    </xf>
    <xf numFmtId="0" fontId="6" fillId="0" borderId="162" xfId="0" applyFont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 wrapText="1"/>
    </xf>
    <xf numFmtId="0" fontId="6" fillId="0" borderId="164" xfId="0" applyFont="1" applyBorder="1" applyAlignment="1">
      <alignment horizontal="center" vertical="center" wrapText="1"/>
    </xf>
    <xf numFmtId="0" fontId="5" fillId="8" borderId="158" xfId="0" applyFont="1" applyFill="1" applyBorder="1" applyAlignment="1">
      <alignment horizontal="center" vertical="center" wrapText="1"/>
    </xf>
    <xf numFmtId="0" fontId="5" fillId="8" borderId="159" xfId="0" applyFont="1" applyFill="1" applyBorder="1" applyAlignment="1">
      <alignment horizontal="center" vertical="center" wrapText="1"/>
    </xf>
    <xf numFmtId="0" fontId="5" fillId="8" borderId="68" xfId="0" applyFont="1" applyFill="1" applyBorder="1" applyAlignment="1">
      <alignment horizontal="center" vertical="center" wrapText="1"/>
    </xf>
    <xf numFmtId="0" fontId="5" fillId="0" borderId="158" xfId="0" applyFont="1" applyBorder="1" applyAlignment="1">
      <alignment horizontal="center" vertical="center" wrapText="1"/>
    </xf>
    <xf numFmtId="0" fontId="5" fillId="0" borderId="159" xfId="0" applyFont="1" applyBorder="1" applyAlignment="1">
      <alignment horizontal="center" vertical="center" wrapText="1"/>
    </xf>
    <xf numFmtId="0" fontId="5" fillId="0" borderId="160" xfId="0" applyFont="1" applyBorder="1" applyAlignment="1">
      <alignment horizontal="center" vertical="center" wrapText="1"/>
    </xf>
    <xf numFmtId="0" fontId="6" fillId="8" borderId="176" xfId="0" applyFont="1" applyFill="1" applyBorder="1" applyAlignment="1">
      <alignment horizontal="center" vertical="center" wrapText="1"/>
    </xf>
    <xf numFmtId="0" fontId="6" fillId="8" borderId="164" xfId="0" applyFont="1" applyFill="1" applyBorder="1" applyAlignment="1">
      <alignment horizontal="center" vertical="center" wrapText="1"/>
    </xf>
    <xf numFmtId="0" fontId="5" fillId="8" borderId="170" xfId="0" applyFont="1" applyFill="1" applyBorder="1" applyAlignment="1">
      <alignment horizontal="center" vertical="center" wrapText="1"/>
    </xf>
    <xf numFmtId="0" fontId="5" fillId="8" borderId="160" xfId="0" applyFont="1" applyFill="1" applyBorder="1" applyAlignment="1">
      <alignment horizontal="center" vertical="center" wrapText="1"/>
    </xf>
    <xf numFmtId="0" fontId="14" fillId="4" borderId="158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159" xfId="0" applyFont="1" applyBorder="1" applyAlignment="1">
      <alignment horizontal="center" vertical="center" wrapText="1"/>
    </xf>
    <xf numFmtId="0" fontId="14" fillId="0" borderId="170" xfId="0" applyFont="1" applyBorder="1" applyAlignment="1">
      <alignment horizontal="center" vertical="center" wrapText="1"/>
    </xf>
    <xf numFmtId="0" fontId="14" fillId="8" borderId="160" xfId="0" applyFont="1" applyFill="1" applyBorder="1" applyAlignment="1">
      <alignment horizontal="center" vertical="center" wrapText="1"/>
    </xf>
    <xf numFmtId="0" fontId="14" fillId="8" borderId="159" xfId="0" applyFont="1" applyFill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2" fontId="5" fillId="4" borderId="159" xfId="0" applyNumberFormat="1" applyFont="1" applyFill="1" applyBorder="1" applyAlignment="1">
      <alignment horizontal="center" vertical="center" wrapText="1"/>
    </xf>
    <xf numFmtId="2" fontId="5" fillId="0" borderId="170" xfId="0" applyNumberFormat="1" applyFont="1" applyBorder="1" applyAlignment="1">
      <alignment horizontal="center" vertical="center" wrapText="1"/>
    </xf>
    <xf numFmtId="2" fontId="5" fillId="0" borderId="178" xfId="0" applyNumberFormat="1" applyFont="1" applyBorder="1" applyAlignment="1">
      <alignment horizontal="center" vertical="center" wrapText="1"/>
    </xf>
    <xf numFmtId="2" fontId="5" fillId="0" borderId="179" xfId="0" applyNumberFormat="1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4" borderId="174" xfId="0" applyFont="1" applyFill="1" applyBorder="1" applyAlignment="1">
      <alignment horizontal="center" vertical="center" wrapText="1"/>
    </xf>
    <xf numFmtId="0" fontId="31" fillId="4" borderId="175" xfId="0" applyFont="1" applyFill="1" applyBorder="1" applyAlignment="1">
      <alignment horizontal="center" vertical="center" wrapText="1"/>
    </xf>
    <xf numFmtId="2" fontId="5" fillId="0" borderId="161" xfId="0" applyNumberFormat="1" applyFont="1" applyBorder="1" applyAlignment="1">
      <alignment horizontal="center" vertical="center" wrapText="1"/>
    </xf>
    <xf numFmtId="2" fontId="5" fillId="0" borderId="181" xfId="0" applyNumberFormat="1" applyFont="1" applyBorder="1" applyAlignment="1">
      <alignment horizontal="center" vertical="center" wrapText="1"/>
    </xf>
    <xf numFmtId="0" fontId="6" fillId="8" borderId="120" xfId="0" applyFont="1" applyFill="1" applyBorder="1" applyAlignment="1">
      <alignment horizontal="center" vertical="center" wrapText="1"/>
    </xf>
    <xf numFmtId="2" fontId="5" fillId="0" borderId="182" xfId="0" applyNumberFormat="1" applyFont="1" applyBorder="1" applyAlignment="1">
      <alignment horizontal="center" vertical="center" wrapText="1"/>
    </xf>
    <xf numFmtId="2" fontId="5" fillId="0" borderId="165" xfId="0" applyNumberFormat="1" applyFont="1" applyBorder="1" applyAlignment="1">
      <alignment horizontal="center" vertical="center" wrapText="1"/>
    </xf>
    <xf numFmtId="2" fontId="5" fillId="0" borderId="183" xfId="0" applyNumberFormat="1" applyFont="1" applyBorder="1" applyAlignment="1">
      <alignment horizontal="center" vertical="center" wrapText="1"/>
    </xf>
    <xf numFmtId="2" fontId="5" fillId="0" borderId="160" xfId="0" applyNumberFormat="1" applyFont="1" applyBorder="1" applyAlignment="1">
      <alignment horizontal="center" vertical="center" wrapText="1"/>
    </xf>
    <xf numFmtId="0" fontId="6" fillId="4" borderId="120" xfId="0" applyFont="1" applyFill="1" applyBorder="1" applyAlignment="1">
      <alignment horizontal="center" vertical="center" wrapText="1"/>
    </xf>
    <xf numFmtId="0" fontId="31" fillId="8" borderId="168" xfId="0" applyFont="1" applyFill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5" fillId="0" borderId="165" xfId="0" applyFont="1" applyBorder="1" applyAlignment="1">
      <alignment horizontal="center" vertical="center" wrapText="1"/>
    </xf>
    <xf numFmtId="2" fontId="5" fillId="5" borderId="177" xfId="0" applyNumberFormat="1" applyFont="1" applyFill="1" applyBorder="1" applyAlignment="1">
      <alignment horizontal="center" vertical="center" wrapText="1"/>
    </xf>
    <xf numFmtId="2" fontId="5" fillId="5" borderId="176" xfId="0" applyNumberFormat="1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2" fontId="5" fillId="5" borderId="154" xfId="0" applyNumberFormat="1" applyFont="1" applyFill="1" applyBorder="1" applyAlignment="1">
      <alignment horizontal="center" vertical="center" wrapText="1"/>
    </xf>
    <xf numFmtId="2" fontId="5" fillId="16" borderId="105" xfId="0" applyNumberFormat="1" applyFont="1" applyFill="1" applyBorder="1" applyAlignment="1">
      <alignment horizontal="center" vertical="center" wrapText="1"/>
    </xf>
    <xf numFmtId="2" fontId="5" fillId="16" borderId="43" xfId="0" applyNumberFormat="1" applyFont="1" applyFill="1" applyBorder="1" applyAlignment="1">
      <alignment horizontal="center" vertical="center" wrapText="1"/>
    </xf>
    <xf numFmtId="2" fontId="5" fillId="16" borderId="67" xfId="0" applyNumberFormat="1" applyFont="1" applyFill="1" applyBorder="1" applyAlignment="1">
      <alignment horizontal="center" vertical="center" wrapText="1"/>
    </xf>
    <xf numFmtId="0" fontId="6" fillId="0" borderId="174" xfId="0" applyFont="1" applyBorder="1" applyAlignment="1">
      <alignment horizontal="center" vertical="center" wrapText="1"/>
    </xf>
    <xf numFmtId="2" fontId="5" fillId="16" borderId="4" xfId="0" applyNumberFormat="1" applyFont="1" applyFill="1" applyBorder="1" applyAlignment="1">
      <alignment horizontal="center" vertical="center" wrapText="1"/>
    </xf>
    <xf numFmtId="0" fontId="6" fillId="0" borderId="169" xfId="0" applyFont="1" applyBorder="1" applyAlignment="1">
      <alignment horizontal="center" vertical="center" wrapText="1"/>
    </xf>
    <xf numFmtId="2" fontId="5" fillId="0" borderId="177" xfId="0" applyNumberFormat="1" applyFont="1" applyBorder="1" applyAlignment="1">
      <alignment horizontal="center" vertical="center" wrapText="1"/>
    </xf>
    <xf numFmtId="0" fontId="14" fillId="4" borderId="120" xfId="0" applyFont="1" applyFill="1" applyBorder="1" applyAlignment="1">
      <alignment horizontal="center" vertical="center" wrapText="1"/>
    </xf>
    <xf numFmtId="0" fontId="14" fillId="0" borderId="174" xfId="0" applyFont="1" applyBorder="1" applyAlignment="1">
      <alignment horizontal="center" vertical="center" wrapText="1"/>
    </xf>
    <xf numFmtId="2" fontId="5" fillId="16" borderId="35" xfId="0" applyNumberFormat="1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2" fontId="5" fillId="0" borderId="187" xfId="1" applyNumberFormat="1" applyFont="1" applyBorder="1" applyAlignment="1">
      <alignment horizontal="center" vertical="center" wrapText="1"/>
    </xf>
    <xf numFmtId="2" fontId="10" fillId="15" borderId="188" xfId="1" applyNumberFormat="1" applyFont="1" applyFill="1" applyBorder="1" applyAlignment="1">
      <alignment horizontal="center" vertical="center" wrapText="1"/>
    </xf>
    <xf numFmtId="2" fontId="10" fillId="0" borderId="188" xfId="1" applyNumberFormat="1" applyFont="1" applyBorder="1" applyAlignment="1">
      <alignment horizontal="center" vertical="center" wrapText="1"/>
    </xf>
    <xf numFmtId="2" fontId="10" fillId="0" borderId="189" xfId="1" applyNumberFormat="1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2" fontId="5" fillId="16" borderId="63" xfId="0" applyNumberFormat="1" applyFont="1" applyFill="1" applyBorder="1" applyAlignment="1">
      <alignment horizontal="center" vertical="center" wrapText="1"/>
    </xf>
    <xf numFmtId="0" fontId="6" fillId="0" borderId="180" xfId="0" applyFont="1" applyBorder="1" applyAlignment="1">
      <alignment horizontal="center" vertical="center" wrapText="1"/>
    </xf>
    <xf numFmtId="2" fontId="29" fillId="0" borderId="66" xfId="0" applyNumberFormat="1" applyFont="1" applyBorder="1" applyAlignment="1">
      <alignment horizontal="center" vertical="center" wrapText="1"/>
    </xf>
    <xf numFmtId="2" fontId="38" fillId="8" borderId="150" xfId="0" applyNumberFormat="1" applyFont="1" applyFill="1" applyBorder="1" applyAlignment="1">
      <alignment horizontal="center" vertical="center" wrapText="1"/>
    </xf>
    <xf numFmtId="2" fontId="38" fillId="0" borderId="76" xfId="0" applyNumberFormat="1" applyFont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2" fontId="5" fillId="0" borderId="164" xfId="0" applyNumberFormat="1" applyFont="1" applyBorder="1" applyAlignment="1">
      <alignment horizontal="center" vertical="center" wrapText="1"/>
    </xf>
    <xf numFmtId="0" fontId="6" fillId="8" borderId="169" xfId="0" applyFont="1" applyFill="1" applyBorder="1" applyAlignment="1">
      <alignment horizontal="center" vertical="center" wrapText="1"/>
    </xf>
    <xf numFmtId="0" fontId="6" fillId="8" borderId="175" xfId="0" applyFont="1" applyFill="1" applyBorder="1" applyAlignment="1">
      <alignment horizontal="center" vertical="center" wrapText="1"/>
    </xf>
    <xf numFmtId="2" fontId="29" fillId="0" borderId="170" xfId="0" applyNumberFormat="1" applyFont="1" applyBorder="1" applyAlignment="1">
      <alignment horizontal="center" vertical="center" wrapText="1"/>
    </xf>
    <xf numFmtId="2" fontId="5" fillId="0" borderId="167" xfId="0" applyNumberFormat="1" applyFont="1" applyBorder="1" applyAlignment="1">
      <alignment horizontal="center" vertical="center" wrapText="1"/>
    </xf>
    <xf numFmtId="0" fontId="5" fillId="0" borderId="184" xfId="0" applyFont="1" applyBorder="1" applyAlignment="1">
      <alignment horizontal="center" vertical="center" wrapText="1"/>
    </xf>
    <xf numFmtId="0" fontId="14" fillId="0" borderId="184" xfId="0" applyFont="1" applyBorder="1" applyAlignment="1">
      <alignment horizontal="center" vertical="center" wrapText="1"/>
    </xf>
    <xf numFmtId="0" fontId="63" fillId="0" borderId="0" xfId="0" applyFont="1"/>
    <xf numFmtId="2" fontId="5" fillId="0" borderId="184" xfId="0" applyNumberFormat="1" applyFont="1" applyBorder="1" applyAlignment="1">
      <alignment horizontal="center" vertical="center" wrapText="1"/>
    </xf>
    <xf numFmtId="0" fontId="14" fillId="8" borderId="169" xfId="0" applyFont="1" applyFill="1" applyBorder="1" applyAlignment="1">
      <alignment horizontal="center" vertical="center" wrapText="1"/>
    </xf>
    <xf numFmtId="0" fontId="5" fillId="0" borderId="190" xfId="0" applyFont="1" applyBorder="1" applyAlignment="1">
      <alignment horizontal="center" vertical="center" wrapText="1"/>
    </xf>
    <xf numFmtId="0" fontId="14" fillId="8" borderId="175" xfId="0" applyFont="1" applyFill="1" applyBorder="1" applyAlignment="1">
      <alignment horizontal="center" vertical="center" wrapText="1"/>
    </xf>
    <xf numFmtId="0" fontId="14" fillId="8" borderId="180" xfId="0" applyFont="1" applyFill="1" applyBorder="1" applyAlignment="1">
      <alignment horizontal="center" vertical="center" wrapText="1"/>
    </xf>
    <xf numFmtId="2" fontId="5" fillId="5" borderId="54" xfId="0" applyNumberFormat="1" applyFont="1" applyFill="1" applyBorder="1" applyAlignment="1">
      <alignment horizontal="center" vertical="center" wrapText="1"/>
    </xf>
    <xf numFmtId="2" fontId="29" fillId="0" borderId="158" xfId="0" applyNumberFormat="1" applyFont="1" applyBorder="1" applyAlignment="1">
      <alignment horizontal="center" vertical="center" wrapText="1"/>
    </xf>
    <xf numFmtId="2" fontId="29" fillId="0" borderId="160" xfId="0" applyNumberFormat="1" applyFont="1" applyBorder="1" applyAlignment="1">
      <alignment horizontal="center" vertical="center" wrapText="1"/>
    </xf>
    <xf numFmtId="2" fontId="5" fillId="0" borderId="166" xfId="0" applyNumberFormat="1" applyFont="1" applyBorder="1" applyAlignment="1">
      <alignment horizontal="center" vertical="center" wrapText="1"/>
    </xf>
    <xf numFmtId="2" fontId="5" fillId="0" borderId="163" xfId="0" applyNumberFormat="1" applyFont="1" applyBorder="1" applyAlignment="1">
      <alignment horizontal="center" vertical="center" wrapText="1"/>
    </xf>
    <xf numFmtId="0" fontId="5" fillId="8" borderId="190" xfId="0" applyFont="1" applyFill="1" applyBorder="1" applyAlignment="1">
      <alignment horizontal="center" vertical="center" wrapText="1"/>
    </xf>
    <xf numFmtId="2" fontId="5" fillId="0" borderId="60" xfId="0" applyNumberFormat="1" applyFont="1" applyBorder="1" applyAlignment="1">
      <alignment horizontal="center" vertical="center" wrapText="1"/>
    </xf>
    <xf numFmtId="2" fontId="29" fillId="0" borderId="58" xfId="0" applyNumberFormat="1" applyFont="1" applyBorder="1" applyAlignment="1">
      <alignment horizontal="center" vertical="center" wrapText="1"/>
    </xf>
    <xf numFmtId="2" fontId="30" fillId="8" borderId="159" xfId="0" applyNumberFormat="1" applyFont="1" applyFill="1" applyBorder="1" applyAlignment="1">
      <alignment horizontal="center" vertical="center" wrapText="1"/>
    </xf>
    <xf numFmtId="0" fontId="5" fillId="0" borderId="74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2" fontId="5" fillId="0" borderId="26" xfId="0" applyNumberFormat="1" applyFont="1" applyBorder="1" applyAlignment="1">
      <alignment horizontal="center" vertical="center" wrapText="1"/>
    </xf>
    <xf numFmtId="2" fontId="17" fillId="0" borderId="76" xfId="0" applyNumberFormat="1" applyFont="1" applyBorder="1" applyAlignment="1">
      <alignment horizontal="center" vertical="center" wrapText="1"/>
    </xf>
    <xf numFmtId="2" fontId="17" fillId="0" borderId="110" xfId="0" applyNumberFormat="1" applyFont="1" applyBorder="1" applyAlignment="1">
      <alignment horizontal="center" vertical="center" wrapText="1"/>
    </xf>
    <xf numFmtId="2" fontId="17" fillId="0" borderId="177" xfId="0" applyNumberFormat="1" applyFont="1" applyBorder="1" applyAlignment="1">
      <alignment horizontal="center" vertical="center" wrapText="1"/>
    </xf>
    <xf numFmtId="2" fontId="17" fillId="3" borderId="40" xfId="0" applyNumberFormat="1" applyFont="1" applyFill="1" applyBorder="1" applyAlignment="1">
      <alignment horizontal="center" vertical="center" wrapText="1"/>
    </xf>
    <xf numFmtId="2" fontId="17" fillId="0" borderId="65" xfId="0" applyNumberFormat="1" applyFont="1" applyBorder="1" applyAlignment="1">
      <alignment horizontal="center" vertical="center" wrapText="1"/>
    </xf>
    <xf numFmtId="2" fontId="17" fillId="0" borderId="170" xfId="0" applyNumberFormat="1" applyFont="1" applyBorder="1" applyAlignment="1">
      <alignment horizontal="center" vertical="center" wrapText="1"/>
    </xf>
    <xf numFmtId="2" fontId="17" fillId="0" borderId="23" xfId="0" applyNumberFormat="1" applyFont="1" applyBorder="1" applyAlignment="1">
      <alignment horizontal="center" vertical="center" wrapText="1"/>
    </xf>
    <xf numFmtId="2" fontId="38" fillId="0" borderId="154" xfId="0" applyNumberFormat="1" applyFont="1" applyBorder="1" applyAlignment="1">
      <alignment horizontal="center" vertical="center" wrapText="1"/>
    </xf>
    <xf numFmtId="2" fontId="38" fillId="0" borderId="0" xfId="0" applyNumberFormat="1" applyFont="1" applyAlignment="1">
      <alignment horizontal="center" vertical="center" wrapText="1"/>
    </xf>
    <xf numFmtId="2" fontId="17" fillId="3" borderId="39" xfId="0" applyNumberFormat="1" applyFont="1" applyFill="1" applyBorder="1" applyAlignment="1">
      <alignment horizontal="center" vertical="center" wrapText="1"/>
    </xf>
    <xf numFmtId="2" fontId="38" fillId="0" borderId="67" xfId="0" applyNumberFormat="1" applyFont="1" applyBorder="1" applyAlignment="1">
      <alignment horizontal="center" vertical="center" wrapText="1"/>
    </xf>
    <xf numFmtId="2" fontId="38" fillId="0" borderId="66" xfId="0" applyNumberFormat="1" applyFont="1" applyBorder="1" applyAlignment="1">
      <alignment horizontal="center" vertical="center" wrapText="1"/>
    </xf>
    <xf numFmtId="2" fontId="5" fillId="4" borderId="160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2" fontId="5" fillId="0" borderId="168" xfId="0" applyNumberFormat="1" applyFont="1" applyBorder="1" applyAlignment="1">
      <alignment horizontal="center" vertical="center" wrapText="1"/>
    </xf>
    <xf numFmtId="2" fontId="5" fillId="0" borderId="169" xfId="0" applyNumberFormat="1" applyFont="1" applyBorder="1" applyAlignment="1">
      <alignment horizontal="center" vertical="center" wrapText="1"/>
    </xf>
    <xf numFmtId="2" fontId="5" fillId="0" borderId="176" xfId="0" applyNumberFormat="1" applyFont="1" applyBorder="1" applyAlignment="1">
      <alignment horizontal="center" vertical="center" wrapText="1"/>
    </xf>
    <xf numFmtId="0" fontId="6" fillId="0" borderId="175" xfId="0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104" xfId="0" applyNumberFormat="1" applyFont="1" applyBorder="1" applyAlignment="1">
      <alignment horizontal="center" vertical="center" wrapText="1"/>
    </xf>
    <xf numFmtId="2" fontId="30" fillId="0" borderId="178" xfId="0" applyNumberFormat="1" applyFont="1" applyBorder="1" applyAlignment="1">
      <alignment horizontal="center" vertical="center" wrapText="1"/>
    </xf>
    <xf numFmtId="2" fontId="29" fillId="0" borderId="24" xfId="0" applyNumberFormat="1" applyFont="1" applyBorder="1" applyAlignment="1">
      <alignment horizontal="center" vertical="center" wrapText="1"/>
    </xf>
    <xf numFmtId="2" fontId="5" fillId="0" borderId="83" xfId="0" applyNumberFormat="1" applyFont="1" applyBorder="1" applyAlignment="1">
      <alignment horizontal="center" vertical="center" wrapText="1"/>
    </xf>
    <xf numFmtId="2" fontId="5" fillId="0" borderId="185" xfId="0" applyNumberFormat="1" applyFont="1" applyBorder="1" applyAlignment="1">
      <alignment horizontal="center" vertical="center" wrapText="1"/>
    </xf>
    <xf numFmtId="0" fontId="5" fillId="8" borderId="186" xfId="0" applyFont="1" applyFill="1" applyBorder="1" applyAlignment="1">
      <alignment horizontal="center" vertical="center" wrapText="1"/>
    </xf>
    <xf numFmtId="2" fontId="17" fillId="5" borderId="40" xfId="0" applyNumberFormat="1" applyFont="1" applyFill="1" applyBorder="1" applyAlignment="1">
      <alignment horizontal="center" vertical="center" wrapText="1"/>
    </xf>
    <xf numFmtId="2" fontId="17" fillId="0" borderId="70" xfId="0" applyNumberFormat="1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6" fillId="0" borderId="185" xfId="0" applyFont="1" applyBorder="1" applyAlignment="1">
      <alignment horizontal="center" vertical="center" wrapText="1"/>
    </xf>
    <xf numFmtId="2" fontId="17" fillId="0" borderId="173" xfId="0" applyNumberFormat="1" applyFont="1" applyBorder="1" applyAlignment="1">
      <alignment horizontal="center" vertical="center" wrapText="1"/>
    </xf>
    <xf numFmtId="2" fontId="17" fillId="0" borderId="113" xfId="0" applyNumberFormat="1" applyFont="1" applyBorder="1" applyAlignment="1">
      <alignment horizontal="center" vertical="center" wrapText="1"/>
    </xf>
    <xf numFmtId="0" fontId="14" fillId="0" borderId="164" xfId="0" applyFont="1" applyBorder="1" applyAlignment="1">
      <alignment horizontal="center" vertical="center" wrapText="1"/>
    </xf>
    <xf numFmtId="2" fontId="11" fillId="0" borderId="113" xfId="0" applyNumberFormat="1" applyFont="1" applyBorder="1" applyAlignment="1">
      <alignment horizontal="center" vertical="center" wrapText="1"/>
    </xf>
    <xf numFmtId="0" fontId="5" fillId="0" borderId="186" xfId="0" applyFont="1" applyBorder="1" applyAlignment="1">
      <alignment horizontal="center" vertical="center" wrapText="1"/>
    </xf>
    <xf numFmtId="0" fontId="14" fillId="0" borderId="180" xfId="0" applyFont="1" applyBorder="1" applyAlignment="1">
      <alignment horizontal="center" vertical="center" wrapText="1"/>
    </xf>
    <xf numFmtId="0" fontId="14" fillId="0" borderId="175" xfId="0" applyFont="1" applyBorder="1" applyAlignment="1">
      <alignment horizontal="center" vertical="center" wrapText="1"/>
    </xf>
    <xf numFmtId="2" fontId="5" fillId="0" borderId="172" xfId="0" applyNumberFormat="1" applyFont="1" applyBorder="1" applyAlignment="1">
      <alignment horizontal="center" vertical="center" wrapText="1"/>
    </xf>
    <xf numFmtId="2" fontId="5" fillId="0" borderId="171" xfId="0" applyNumberFormat="1" applyFont="1" applyBorder="1" applyAlignment="1">
      <alignment horizontal="center" vertical="center" wrapText="1"/>
    </xf>
    <xf numFmtId="2" fontId="5" fillId="0" borderId="173" xfId="0" applyNumberFormat="1" applyFont="1" applyBorder="1" applyAlignment="1">
      <alignment horizontal="center" vertical="center" wrapText="1"/>
    </xf>
    <xf numFmtId="2" fontId="5" fillId="0" borderId="185" xfId="1" applyNumberFormat="1" applyFont="1" applyBorder="1" applyAlignment="1">
      <alignment horizontal="center" vertical="center" wrapText="1"/>
    </xf>
    <xf numFmtId="0" fontId="14" fillId="0" borderId="175" xfId="0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 wrapText="1"/>
    </xf>
    <xf numFmtId="0" fontId="6" fillId="0" borderId="167" xfId="0" applyFont="1" applyBorder="1" applyAlignment="1">
      <alignment horizontal="center" vertical="center" wrapText="1"/>
    </xf>
    <xf numFmtId="2" fontId="30" fillId="0" borderId="105" xfId="0" applyNumberFormat="1" applyFont="1" applyBorder="1" applyAlignment="1">
      <alignment horizontal="center" vertical="center" wrapText="1"/>
    </xf>
    <xf numFmtId="0" fontId="5" fillId="0" borderId="167" xfId="0" applyFont="1" applyBorder="1" applyAlignment="1">
      <alignment horizontal="center" vertical="center" wrapText="1"/>
    </xf>
    <xf numFmtId="2" fontId="30" fillId="0" borderId="158" xfId="0" applyNumberFormat="1" applyFont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left" vertical="center" wrapText="1"/>
    </xf>
    <xf numFmtId="0" fontId="8" fillId="3" borderId="63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3" fillId="0" borderId="77" xfId="0" applyFont="1" applyBorder="1" applyAlignment="1">
      <alignment horizontal="center" vertical="center" textRotation="90"/>
    </xf>
    <xf numFmtId="0" fontId="3" fillId="0" borderId="66" xfId="0" applyFont="1" applyBorder="1" applyAlignment="1">
      <alignment horizontal="center" vertical="center" textRotation="90"/>
    </xf>
    <xf numFmtId="0" fontId="0" fillId="0" borderId="64" xfId="0" applyBorder="1" applyAlignment="1">
      <alignment horizontal="right" wrapText="1"/>
    </xf>
    <xf numFmtId="0" fontId="8" fillId="7" borderId="40" xfId="0" applyFont="1" applyFill="1" applyBorder="1" applyAlignment="1">
      <alignment horizontal="left" vertical="center" wrapText="1"/>
    </xf>
    <xf numFmtId="0" fontId="8" fillId="7" borderId="39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0" fontId="8" fillId="6" borderId="40" xfId="0" applyFont="1" applyFill="1" applyBorder="1" applyAlignment="1">
      <alignment horizontal="left" vertical="center" wrapText="1"/>
    </xf>
    <xf numFmtId="0" fontId="8" fillId="6" borderId="39" xfId="0" applyFont="1" applyFill="1" applyBorder="1" applyAlignment="1">
      <alignment horizontal="left" vertical="center" wrapText="1"/>
    </xf>
    <xf numFmtId="0" fontId="8" fillId="6" borderId="63" xfId="0" applyFont="1" applyFill="1" applyBorder="1" applyAlignment="1">
      <alignment horizontal="left" vertical="center" wrapText="1"/>
    </xf>
    <xf numFmtId="0" fontId="5" fillId="5" borderId="53" xfId="0" applyFont="1" applyFill="1" applyBorder="1" applyAlignment="1">
      <alignment horizontal="right" vertical="center" wrapText="1"/>
    </xf>
    <xf numFmtId="0" fontId="5" fillId="5" borderId="30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8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184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49" fontId="5" fillId="0" borderId="94" xfId="0" applyNumberFormat="1" applyFont="1" applyBorder="1" applyAlignment="1">
      <alignment horizontal="center" vertical="center" wrapText="1"/>
    </xf>
    <xf numFmtId="49" fontId="5" fillId="0" borderId="9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15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right" vertical="center" wrapText="1"/>
    </xf>
    <xf numFmtId="0" fontId="5" fillId="5" borderId="27" xfId="0" applyFont="1" applyFill="1" applyBorder="1" applyAlignment="1">
      <alignment horizontal="right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30" fillId="8" borderId="15" xfId="0" applyFont="1" applyFill="1" applyBorder="1" applyAlignment="1">
      <alignment horizontal="left" vertical="center" wrapText="1"/>
    </xf>
    <xf numFmtId="0" fontId="30" fillId="8" borderId="12" xfId="0" applyFont="1" applyFill="1" applyBorder="1" applyAlignment="1">
      <alignment horizontal="left" vertical="center" wrapText="1"/>
    </xf>
    <xf numFmtId="0" fontId="30" fillId="8" borderId="11" xfId="0" applyFont="1" applyFill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3" borderId="156" xfId="0" applyFont="1" applyFill="1" applyBorder="1" applyAlignment="1">
      <alignment horizontal="right" vertical="center" wrapText="1"/>
    </xf>
    <xf numFmtId="0" fontId="5" fillId="3" borderId="27" xfId="0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left" vertical="center" wrapText="1"/>
    </xf>
    <xf numFmtId="0" fontId="30" fillId="10" borderId="48" xfId="0" applyFont="1" applyFill="1" applyBorder="1" applyAlignment="1">
      <alignment horizontal="left" vertical="center" wrapText="1"/>
    </xf>
    <xf numFmtId="49" fontId="30" fillId="10" borderId="38" xfId="0" applyNumberFormat="1" applyFont="1" applyFill="1" applyBorder="1" applyAlignment="1">
      <alignment horizontal="center" vertical="center" wrapText="1"/>
    </xf>
    <xf numFmtId="49" fontId="30" fillId="10" borderId="54" xfId="0" applyNumberFormat="1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right" vertical="center" wrapText="1"/>
    </xf>
    <xf numFmtId="0" fontId="5" fillId="5" borderId="63" xfId="0" applyFont="1" applyFill="1" applyBorder="1" applyAlignment="1">
      <alignment horizontal="right" vertical="center" wrapText="1"/>
    </xf>
    <xf numFmtId="0" fontId="5" fillId="3" borderId="53" xfId="0" applyFont="1" applyFill="1" applyBorder="1" applyAlignment="1">
      <alignment horizontal="right" vertical="center" wrapText="1"/>
    </xf>
    <xf numFmtId="0" fontId="5" fillId="3" borderId="87" xfId="0" applyFont="1" applyFill="1" applyBorder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left" vertical="center" wrapText="1"/>
    </xf>
    <xf numFmtId="0" fontId="5" fillId="13" borderId="11" xfId="0" applyFont="1" applyFill="1" applyBorder="1" applyAlignment="1">
      <alignment horizontal="left" vertical="center" wrapText="1"/>
    </xf>
    <xf numFmtId="0" fontId="40" fillId="0" borderId="75" xfId="0" applyFont="1" applyBorder="1" applyAlignment="1">
      <alignment vertical="center" wrapText="1"/>
    </xf>
    <xf numFmtId="0" fontId="40" fillId="0" borderId="62" xfId="0" applyFont="1" applyBorder="1" applyAlignment="1">
      <alignment vertical="center" wrapText="1"/>
    </xf>
    <xf numFmtId="0" fontId="8" fillId="0" borderId="40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left" vertical="center" wrapText="1"/>
    </xf>
    <xf numFmtId="49" fontId="5" fillId="0" borderId="11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3" borderId="74" xfId="0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5" fillId="3" borderId="36" xfId="0" applyFont="1" applyFill="1" applyBorder="1" applyAlignment="1">
      <alignment horizontal="right" vertical="center" wrapText="1"/>
    </xf>
    <xf numFmtId="0" fontId="5" fillId="2" borderId="40" xfId="0" applyFont="1" applyFill="1" applyBorder="1" applyAlignment="1">
      <alignment horizontal="right" vertical="center" wrapText="1"/>
    </xf>
    <xf numFmtId="0" fontId="5" fillId="2" borderId="39" xfId="0" applyFont="1" applyFill="1" applyBorder="1" applyAlignment="1">
      <alignment horizontal="right" vertical="center" wrapText="1"/>
    </xf>
    <xf numFmtId="0" fontId="5" fillId="2" borderId="63" xfId="0" applyFont="1" applyFill="1" applyBorder="1" applyAlignment="1">
      <alignment horizontal="right" vertical="center" wrapText="1"/>
    </xf>
    <xf numFmtId="0" fontId="8" fillId="6" borderId="40" xfId="0" applyFont="1" applyFill="1" applyBorder="1" applyAlignment="1">
      <alignment horizontal="right" vertical="center" wrapText="1"/>
    </xf>
    <xf numFmtId="0" fontId="8" fillId="6" borderId="39" xfId="0" applyFont="1" applyFill="1" applyBorder="1" applyAlignment="1">
      <alignment horizontal="right" vertical="center" wrapText="1"/>
    </xf>
    <xf numFmtId="0" fontId="8" fillId="6" borderId="63" xfId="0" applyFont="1" applyFill="1" applyBorder="1" applyAlignment="1">
      <alignment horizontal="right" vertical="center" wrapText="1"/>
    </xf>
    <xf numFmtId="0" fontId="40" fillId="0" borderId="22" xfId="0" applyFont="1" applyBorder="1" applyAlignment="1">
      <alignment vertical="center" wrapText="1"/>
    </xf>
    <xf numFmtId="0" fontId="40" fillId="0" borderId="32" xfId="0" applyFont="1" applyBorder="1" applyAlignment="1">
      <alignment vertical="center" wrapText="1"/>
    </xf>
    <xf numFmtId="0" fontId="40" fillId="0" borderId="17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28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30" fillId="10" borderId="1" xfId="0" applyFont="1" applyFill="1" applyBorder="1" applyAlignment="1">
      <alignment horizontal="left" vertical="center" wrapText="1"/>
    </xf>
    <xf numFmtId="49" fontId="30" fillId="10" borderId="0" xfId="0" applyNumberFormat="1" applyFont="1" applyFill="1" applyAlignment="1">
      <alignment horizontal="center" vertical="center" wrapText="1"/>
    </xf>
    <xf numFmtId="49" fontId="30" fillId="10" borderId="32" xfId="0" applyNumberFormat="1" applyFont="1" applyFill="1" applyBorder="1" applyAlignment="1">
      <alignment horizontal="center" vertical="center" wrapText="1"/>
    </xf>
    <xf numFmtId="0" fontId="5" fillId="5" borderId="74" xfId="0" applyFont="1" applyFill="1" applyBorder="1" applyAlignment="1">
      <alignment horizontal="right" vertical="center" wrapText="1"/>
    </xf>
    <xf numFmtId="0" fontId="5" fillId="5" borderId="60" xfId="0" applyFont="1" applyFill="1" applyBorder="1" applyAlignment="1">
      <alignment horizontal="right" vertical="center" wrapText="1"/>
    </xf>
    <xf numFmtId="49" fontId="30" fillId="10" borderId="1" xfId="0" applyNumberFormat="1" applyFont="1" applyFill="1" applyBorder="1" applyAlignment="1">
      <alignment horizontal="center" vertical="center" wrapText="1"/>
    </xf>
    <xf numFmtId="49" fontId="30" fillId="10" borderId="5" xfId="0" applyNumberFormat="1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right" vertical="center" wrapText="1"/>
    </xf>
    <xf numFmtId="0" fontId="5" fillId="2" borderId="190" xfId="0" applyFont="1" applyFill="1" applyBorder="1" applyAlignment="1">
      <alignment horizontal="center" vertical="center" wrapText="1"/>
    </xf>
    <xf numFmtId="0" fontId="5" fillId="3" borderId="184" xfId="0" applyFont="1" applyFill="1" applyBorder="1" applyAlignment="1">
      <alignment horizontal="center" vertical="center" wrapText="1"/>
    </xf>
    <xf numFmtId="0" fontId="30" fillId="0" borderId="184" xfId="0" applyFont="1" applyBorder="1" applyAlignment="1">
      <alignment horizontal="left" vertical="center" wrapText="1"/>
    </xf>
    <xf numFmtId="49" fontId="30" fillId="0" borderId="114" xfId="0" applyNumberFormat="1" applyFont="1" applyBorder="1" applyAlignment="1">
      <alignment horizontal="center" vertical="center" wrapText="1"/>
    </xf>
    <xf numFmtId="49" fontId="30" fillId="0" borderId="165" xfId="0" applyNumberFormat="1" applyFont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left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right" vertical="center" wrapText="1"/>
    </xf>
    <xf numFmtId="0" fontId="5" fillId="10" borderId="15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30" fillId="10" borderId="151" xfId="0" applyFont="1" applyFill="1" applyBorder="1" applyAlignment="1">
      <alignment horizontal="left" vertical="center" wrapText="1"/>
    </xf>
    <xf numFmtId="49" fontId="5" fillId="10" borderId="152" xfId="0" applyNumberFormat="1" applyFont="1" applyFill="1" applyBorder="1" applyAlignment="1">
      <alignment horizontal="center" vertical="center" wrapText="1"/>
    </xf>
    <xf numFmtId="49" fontId="5" fillId="10" borderId="114" xfId="0" applyNumberFormat="1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3" borderId="94" xfId="0" applyFont="1" applyFill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left" vertical="center" wrapText="1"/>
    </xf>
    <xf numFmtId="0" fontId="5" fillId="5" borderId="86" xfId="0" applyFont="1" applyFill="1" applyBorder="1" applyAlignment="1">
      <alignment horizontal="right" vertical="center" wrapText="1"/>
    </xf>
    <xf numFmtId="0" fontId="5" fillId="3" borderId="168" xfId="0" applyFont="1" applyFill="1" applyBorder="1" applyAlignment="1">
      <alignment horizontal="right" vertical="center" wrapText="1"/>
    </xf>
    <xf numFmtId="0" fontId="5" fillId="3" borderId="169" xfId="0" applyFont="1" applyFill="1" applyBorder="1" applyAlignment="1">
      <alignment horizontal="right" vertical="center" wrapText="1"/>
    </xf>
    <xf numFmtId="0" fontId="5" fillId="2" borderId="73" xfId="0" applyFont="1" applyFill="1" applyBorder="1" applyAlignment="1">
      <alignment horizontal="right" vertical="center" wrapText="1"/>
    </xf>
    <xf numFmtId="0" fontId="5" fillId="2" borderId="156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0" fontId="5" fillId="5" borderId="72" xfId="0" applyFont="1" applyFill="1" applyBorder="1" applyAlignment="1">
      <alignment horizontal="right" vertical="center" wrapText="1"/>
    </xf>
    <xf numFmtId="0" fontId="5" fillId="5" borderId="59" xfId="0" applyFont="1" applyFill="1" applyBorder="1" applyAlignment="1">
      <alignment horizontal="right" vertical="center" wrapText="1"/>
    </xf>
    <xf numFmtId="0" fontId="5" fillId="0" borderId="151" xfId="0" applyFont="1" applyBorder="1" applyAlignment="1">
      <alignment horizontal="left" vertical="center" wrapText="1"/>
    </xf>
    <xf numFmtId="49" fontId="11" fillId="0" borderId="152" xfId="0" applyNumberFormat="1" applyFont="1" applyBorder="1" applyAlignment="1">
      <alignment horizontal="center" vertical="center" wrapText="1"/>
    </xf>
    <xf numFmtId="49" fontId="11" fillId="0" borderId="114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 wrapText="1"/>
    </xf>
    <xf numFmtId="49" fontId="30" fillId="10" borderId="15" xfId="0" applyNumberFormat="1" applyFont="1" applyFill="1" applyBorder="1" applyAlignment="1">
      <alignment horizontal="center" vertical="center" wrapText="1"/>
    </xf>
    <xf numFmtId="49" fontId="30" fillId="10" borderId="11" xfId="0" applyNumberFormat="1" applyFont="1" applyFill="1" applyBorder="1" applyAlignment="1">
      <alignment horizontal="center" vertical="center" wrapText="1"/>
    </xf>
    <xf numFmtId="49" fontId="30" fillId="0" borderId="38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right" vertical="center" wrapText="1"/>
    </xf>
    <xf numFmtId="0" fontId="30" fillId="0" borderId="151" xfId="0" applyFont="1" applyBorder="1" applyAlignment="1">
      <alignment horizontal="left" vertical="center" wrapText="1"/>
    </xf>
    <xf numFmtId="49" fontId="30" fillId="0" borderId="152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65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3" fillId="0" borderId="65" xfId="0" applyFont="1" applyBorder="1" applyAlignment="1">
      <alignment vertical="center" textRotation="90" wrapText="1"/>
    </xf>
    <xf numFmtId="0" fontId="3" fillId="0" borderId="66" xfId="0" applyFont="1" applyBorder="1" applyAlignment="1">
      <alignment vertical="center" textRotation="90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textRotation="90" wrapText="1"/>
    </xf>
    <xf numFmtId="49" fontId="3" fillId="0" borderId="66" xfId="0" applyNumberFormat="1" applyFont="1" applyBorder="1" applyAlignment="1">
      <alignment horizontal="center" vertical="center" textRotation="90" wrapText="1"/>
    </xf>
    <xf numFmtId="0" fontId="35" fillId="0" borderId="32" xfId="0" applyFont="1" applyBorder="1" applyAlignment="1">
      <alignment horizontal="center" wrapText="1"/>
    </xf>
    <xf numFmtId="0" fontId="3" fillId="0" borderId="34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wrapText="1"/>
    </xf>
    <xf numFmtId="0" fontId="0" fillId="0" borderId="64" xfId="0" applyBorder="1" applyAlignment="1">
      <alignment horizontal="right"/>
    </xf>
    <xf numFmtId="0" fontId="4" fillId="2" borderId="40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6" borderId="40" xfId="0" applyFont="1" applyFill="1" applyBorder="1" applyAlignment="1">
      <alignment horizontal="left" vertical="center" wrapText="1"/>
    </xf>
    <xf numFmtId="0" fontId="4" fillId="6" borderId="39" xfId="0" applyFont="1" applyFill="1" applyBorder="1" applyAlignment="1">
      <alignment horizontal="left" vertical="center" wrapText="1"/>
    </xf>
    <xf numFmtId="0" fontId="4" fillId="6" borderId="63" xfId="0" applyFont="1" applyFill="1" applyBorder="1" applyAlignment="1">
      <alignment horizontal="left" vertical="center" wrapText="1"/>
    </xf>
    <xf numFmtId="0" fontId="4" fillId="7" borderId="40" xfId="0" applyFont="1" applyFill="1" applyBorder="1" applyAlignment="1">
      <alignment horizontal="left" vertical="center" wrapText="1"/>
    </xf>
    <xf numFmtId="0" fontId="4" fillId="7" borderId="39" xfId="0" applyFont="1" applyFill="1" applyBorder="1" applyAlignment="1">
      <alignment horizontal="left" vertical="center" wrapText="1"/>
    </xf>
    <xf numFmtId="0" fontId="4" fillId="7" borderId="63" xfId="0" applyFont="1" applyFill="1" applyBorder="1" applyAlignment="1">
      <alignment horizontal="left" vertical="center" wrapText="1"/>
    </xf>
    <xf numFmtId="0" fontId="30" fillId="10" borderId="38" xfId="0" applyFont="1" applyFill="1" applyBorder="1" applyAlignment="1">
      <alignment horizontal="center" vertical="center" wrapText="1"/>
    </xf>
    <xf numFmtId="0" fontId="30" fillId="10" borderId="7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left" vertical="center" wrapText="1"/>
    </xf>
    <xf numFmtId="0" fontId="5" fillId="4" borderId="114" xfId="0" applyFont="1" applyFill="1" applyBorder="1" applyAlignment="1">
      <alignment horizontal="center" vertical="center" wrapText="1"/>
    </xf>
    <xf numFmtId="0" fontId="5" fillId="12" borderId="39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12" borderId="74" xfId="0" applyFont="1" applyFill="1" applyBorder="1" applyAlignment="1">
      <alignment horizontal="right" vertical="center" wrapText="1"/>
    </xf>
    <xf numFmtId="0" fontId="30" fillId="49" borderId="15" xfId="0" applyFont="1" applyFill="1" applyBorder="1" applyAlignment="1">
      <alignment horizontal="left" vertical="center" wrapText="1"/>
    </xf>
    <xf numFmtId="0" fontId="30" fillId="49" borderId="12" xfId="0" applyFont="1" applyFill="1" applyBorder="1" applyAlignment="1">
      <alignment horizontal="left" vertical="center" wrapText="1"/>
    </xf>
    <xf numFmtId="0" fontId="30" fillId="49" borderId="11" xfId="0" applyFont="1" applyFill="1" applyBorder="1" applyAlignment="1">
      <alignment horizontal="left" vertical="center" wrapText="1"/>
    </xf>
    <xf numFmtId="0" fontId="30" fillId="49" borderId="1" xfId="0" applyFont="1" applyFill="1" applyBorder="1" applyAlignment="1">
      <alignment horizontal="left" vertical="center" wrapText="1"/>
    </xf>
    <xf numFmtId="0" fontId="41" fillId="0" borderId="40" xfId="0" applyFont="1" applyBorder="1" applyAlignment="1">
      <alignment horizontal="right" vertical="center" wrapText="1"/>
    </xf>
    <xf numFmtId="0" fontId="41" fillId="0" borderId="39" xfId="0" applyFont="1" applyBorder="1" applyAlignment="1">
      <alignment horizontal="right" vertical="center" wrapText="1"/>
    </xf>
    <xf numFmtId="0" fontId="40" fillId="0" borderId="69" xfId="0" applyFont="1" applyBorder="1" applyAlignment="1">
      <alignment vertical="center" wrapText="1"/>
    </xf>
    <xf numFmtId="0" fontId="40" fillId="0" borderId="70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3" borderId="72" xfId="0" applyFont="1" applyFill="1" applyBorder="1" applyAlignment="1">
      <alignment horizontal="right" vertical="center" wrapText="1"/>
    </xf>
    <xf numFmtId="0" fontId="5" fillId="3" borderId="64" xfId="0" applyFont="1" applyFill="1" applyBorder="1" applyAlignment="1">
      <alignment horizontal="right" vertical="center" wrapText="1"/>
    </xf>
    <xf numFmtId="0" fontId="5" fillId="3" borderId="59" xfId="0" applyFont="1" applyFill="1" applyBorder="1" applyAlignment="1">
      <alignment horizontal="right" vertical="center" wrapText="1"/>
    </xf>
    <xf numFmtId="0" fontId="40" fillId="0" borderId="81" xfId="1" applyFont="1" applyBorder="1" applyAlignment="1">
      <alignment vertical="center" wrapText="1"/>
    </xf>
    <xf numFmtId="0" fontId="40" fillId="0" borderId="85" xfId="1" applyFont="1" applyBorder="1" applyAlignment="1">
      <alignment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right" vertical="center" wrapText="1"/>
    </xf>
    <xf numFmtId="0" fontId="5" fillId="3" borderId="39" xfId="0" applyFont="1" applyFill="1" applyBorder="1" applyAlignment="1">
      <alignment horizontal="right" vertical="center" wrapText="1"/>
    </xf>
    <xf numFmtId="0" fontId="5" fillId="3" borderId="63" xfId="0" applyFont="1" applyFill="1" applyBorder="1" applyAlignment="1">
      <alignment horizontal="right" vertical="center" wrapText="1"/>
    </xf>
    <xf numFmtId="0" fontId="5" fillId="2" borderId="47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36" xfId="0" applyFont="1" applyFill="1" applyBorder="1" applyAlignment="1">
      <alignment horizontal="right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5" fillId="12" borderId="40" xfId="0" applyFont="1" applyFill="1" applyBorder="1" applyAlignment="1">
      <alignment horizontal="right" vertical="center" wrapText="1"/>
    </xf>
    <xf numFmtId="0" fontId="4" fillId="6" borderId="40" xfId="0" applyFont="1" applyFill="1" applyBorder="1" applyAlignment="1">
      <alignment horizontal="right" vertical="center" wrapText="1"/>
    </xf>
    <xf numFmtId="0" fontId="4" fillId="6" borderId="39" xfId="0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12" borderId="63" xfId="0" applyFont="1" applyFill="1" applyBorder="1" applyAlignment="1">
      <alignment horizontal="right" vertical="center" wrapText="1"/>
    </xf>
    <xf numFmtId="0" fontId="30" fillId="10" borderId="1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0" fillId="10" borderId="0" xfId="0" applyFont="1" applyFill="1" applyAlignment="1">
      <alignment horizontal="center" vertical="center" wrapText="1"/>
    </xf>
    <xf numFmtId="0" fontId="30" fillId="10" borderId="32" xfId="0" applyFont="1" applyFill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textRotation="90" wrapText="1"/>
    </xf>
    <xf numFmtId="0" fontId="3" fillId="0" borderId="6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170" xfId="0" applyFont="1" applyBorder="1" applyAlignment="1">
      <alignment horizontal="center" vertical="center" textRotation="90" wrapText="1"/>
    </xf>
    <xf numFmtId="0" fontId="7" fillId="0" borderId="66" xfId="0" applyFont="1" applyBorder="1" applyAlignment="1">
      <alignment vertical="center" textRotation="90" wrapText="1"/>
    </xf>
    <xf numFmtId="0" fontId="3" fillId="0" borderId="76" xfId="0" applyFont="1" applyBorder="1" applyAlignment="1">
      <alignment vertical="center" textRotation="90" wrapText="1"/>
    </xf>
    <xf numFmtId="0" fontId="3" fillId="0" borderId="67" xfId="0" applyFont="1" applyBorder="1" applyAlignment="1">
      <alignment vertical="center" textRotation="90" wrapText="1"/>
    </xf>
    <xf numFmtId="0" fontId="3" fillId="0" borderId="4" xfId="0" applyFont="1" applyBorder="1" applyAlignment="1">
      <alignment vertical="center" textRotation="90" wrapText="1"/>
    </xf>
    <xf numFmtId="0" fontId="3" fillId="0" borderId="170" xfId="0" applyFont="1" applyBorder="1" applyAlignment="1">
      <alignment vertical="center" textRotation="90" wrapText="1"/>
    </xf>
    <xf numFmtId="0" fontId="7" fillId="0" borderId="4" xfId="0" applyFont="1" applyBorder="1" applyAlignment="1">
      <alignment vertical="center" textRotation="90" wrapText="1"/>
    </xf>
    <xf numFmtId="0" fontId="7" fillId="0" borderId="170" xfId="0" applyFont="1" applyBorder="1" applyAlignment="1">
      <alignment vertical="center" textRotation="90" wrapText="1"/>
    </xf>
    <xf numFmtId="0" fontId="3" fillId="0" borderId="69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71" xfId="0" applyFont="1" applyBorder="1" applyAlignment="1">
      <alignment horizontal="center" vertical="center" textRotation="90" wrapText="1"/>
    </xf>
    <xf numFmtId="0" fontId="30" fillId="10" borderId="52" xfId="0" applyFont="1" applyFill="1" applyBorder="1" applyAlignment="1">
      <alignment horizontal="center" vertical="center" wrapText="1"/>
    </xf>
    <xf numFmtId="0" fontId="43" fillId="8" borderId="1" xfId="0" applyFont="1" applyFill="1" applyBorder="1"/>
    <xf numFmtId="0" fontId="2" fillId="0" borderId="0" xfId="0" applyFont="1" applyAlignment="1">
      <alignment horizontal="center" vertical="center" wrapText="1"/>
    </xf>
    <xf numFmtId="0" fontId="30" fillId="13" borderId="15" xfId="0" applyFont="1" applyFill="1" applyBorder="1" applyAlignment="1">
      <alignment horizontal="left" vertical="center" wrapText="1"/>
    </xf>
    <xf numFmtId="0" fontId="30" fillId="13" borderId="11" xfId="0" applyFont="1" applyFill="1" applyBorder="1" applyAlignment="1">
      <alignment horizontal="left" vertical="center" wrapText="1"/>
    </xf>
    <xf numFmtId="0" fontId="30" fillId="0" borderId="52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10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right" vertical="center" wrapText="1"/>
    </xf>
    <xf numFmtId="0" fontId="38" fillId="0" borderId="12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right" vertical="center" wrapText="1"/>
    </xf>
    <xf numFmtId="0" fontId="30" fillId="0" borderId="39" xfId="0" applyFont="1" applyBorder="1" applyAlignment="1">
      <alignment horizontal="right" vertical="center" wrapText="1"/>
    </xf>
    <xf numFmtId="0" fontId="30" fillId="10" borderId="38" xfId="0" applyFont="1" applyFill="1" applyBorder="1" applyAlignment="1">
      <alignment horizontal="left" vertical="center" wrapText="1"/>
    </xf>
    <xf numFmtId="0" fontId="30" fillId="10" borderId="7" xfId="0" applyFont="1" applyFill="1" applyBorder="1" applyAlignment="1">
      <alignment horizontal="left" vertical="center" wrapText="1"/>
    </xf>
    <xf numFmtId="0" fontId="30" fillId="10" borderId="18" xfId="0" applyFont="1" applyFill="1" applyBorder="1" applyAlignment="1">
      <alignment horizontal="left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right" vertical="center" wrapText="1"/>
    </xf>
    <xf numFmtId="0" fontId="5" fillId="8" borderId="63" xfId="0" applyFont="1" applyFill="1" applyBorder="1" applyAlignment="1">
      <alignment horizontal="right" vertical="center" wrapText="1"/>
    </xf>
    <xf numFmtId="0" fontId="5" fillId="0" borderId="38" xfId="0" applyFont="1" applyBorder="1" applyAlignment="1">
      <alignment horizontal="left" vertical="center" wrapText="1"/>
    </xf>
    <xf numFmtId="0" fontId="38" fillId="8" borderId="38" xfId="0" applyFont="1" applyFill="1" applyBorder="1" applyAlignment="1">
      <alignment horizontal="left" vertical="center" wrapText="1"/>
    </xf>
    <xf numFmtId="0" fontId="38" fillId="4" borderId="7" xfId="0" applyFont="1" applyFill="1" applyBorder="1" applyAlignment="1">
      <alignment horizontal="left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64" xfId="0" applyFont="1" applyFill="1" applyBorder="1" applyAlignment="1">
      <alignment horizontal="left" vertical="center" wrapText="1"/>
    </xf>
    <xf numFmtId="0" fontId="5" fillId="3" borderId="59" xfId="0" applyFont="1" applyFill="1" applyBorder="1" applyAlignment="1">
      <alignment horizontal="left" vertical="center" wrapText="1"/>
    </xf>
    <xf numFmtId="0" fontId="5" fillId="2" borderId="74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30" fillId="0" borderId="94" xfId="0" applyFont="1" applyBorder="1" applyAlignment="1">
      <alignment horizontal="left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left" vertical="center" wrapText="1"/>
    </xf>
    <xf numFmtId="0" fontId="5" fillId="5" borderId="74" xfId="0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left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left" vertical="center" wrapText="1"/>
    </xf>
    <xf numFmtId="0" fontId="33" fillId="8" borderId="12" xfId="0" applyFont="1" applyFill="1" applyBorder="1" applyAlignment="1">
      <alignment horizontal="left" vertical="center" wrapText="1"/>
    </xf>
    <xf numFmtId="0" fontId="33" fillId="8" borderId="1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3" fillId="0" borderId="52" xfId="0" applyFont="1" applyBorder="1" applyAlignment="1">
      <alignment horizontal="center"/>
    </xf>
    <xf numFmtId="0" fontId="30" fillId="13" borderId="12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6" borderId="63" xfId="0" applyFont="1" applyFill="1" applyBorder="1" applyAlignment="1">
      <alignment horizontal="right" vertical="center" wrapText="1"/>
    </xf>
    <xf numFmtId="0" fontId="30" fillId="10" borderId="40" xfId="0" applyFont="1" applyFill="1" applyBorder="1" applyAlignment="1">
      <alignment horizontal="right" vertical="center" wrapText="1"/>
    </xf>
    <xf numFmtId="0" fontId="30" fillId="10" borderId="39" xfId="0" applyFont="1" applyFill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right" vertical="center" wrapText="1"/>
    </xf>
    <xf numFmtId="0" fontId="5" fillId="0" borderId="167" xfId="0" applyFont="1" applyBorder="1" applyAlignment="1">
      <alignment horizontal="center" vertical="center" wrapText="1"/>
    </xf>
    <xf numFmtId="0" fontId="5" fillId="0" borderId="167" xfId="0" applyFont="1" applyBorder="1" applyAlignment="1">
      <alignment horizontal="left" vertical="center" wrapText="1"/>
    </xf>
    <xf numFmtId="0" fontId="40" fillId="0" borderId="3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5" xfId="0" applyFont="1" applyBorder="1" applyAlignment="1">
      <alignment vertical="center" wrapText="1"/>
    </xf>
    <xf numFmtId="0" fontId="30" fillId="8" borderId="38" xfId="0" applyFont="1" applyFill="1" applyBorder="1" applyAlignment="1">
      <alignment horizontal="left" vertical="center" wrapText="1"/>
    </xf>
    <xf numFmtId="0" fontId="30" fillId="8" borderId="7" xfId="0" applyFont="1" applyFill="1" applyBorder="1" applyAlignment="1">
      <alignment horizontal="left" vertical="center" wrapText="1"/>
    </xf>
    <xf numFmtId="0" fontId="30" fillId="8" borderId="18" xfId="0" applyFont="1" applyFill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5" fillId="8" borderId="72" xfId="0" applyFont="1" applyFill="1" applyBorder="1" applyAlignment="1">
      <alignment horizontal="right" vertical="center" wrapText="1"/>
    </xf>
    <xf numFmtId="0" fontId="5" fillId="8" borderId="59" xfId="0" applyFont="1" applyFill="1" applyBorder="1" applyAlignment="1">
      <alignment horizontal="right" vertical="center" wrapText="1"/>
    </xf>
    <xf numFmtId="0" fontId="28" fillId="0" borderId="38" xfId="0" applyFont="1" applyBorder="1" applyAlignment="1">
      <alignment horizontal="center" vertical="center" wrapText="1"/>
    </xf>
    <xf numFmtId="0" fontId="5" fillId="13" borderId="38" xfId="0" applyFont="1" applyFill="1" applyBorder="1" applyAlignment="1">
      <alignment horizontal="left" vertical="center" wrapText="1"/>
    </xf>
    <xf numFmtId="0" fontId="5" fillId="13" borderId="18" xfId="0" applyFont="1" applyFill="1" applyBorder="1" applyAlignment="1">
      <alignment horizontal="left" vertical="center" wrapText="1"/>
    </xf>
    <xf numFmtId="0" fontId="5" fillId="2" borderId="74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60" xfId="0" applyFont="1" applyFill="1" applyBorder="1" applyAlignment="1">
      <alignment horizontal="right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30" fillId="8" borderId="18" xfId="0" applyFont="1" applyFill="1" applyBorder="1" applyAlignment="1">
      <alignment horizontal="center" vertical="center" wrapText="1"/>
    </xf>
    <xf numFmtId="0" fontId="5" fillId="8" borderId="74" xfId="0" applyFont="1" applyFill="1" applyBorder="1" applyAlignment="1">
      <alignment horizontal="right" vertical="center" wrapText="1"/>
    </xf>
    <xf numFmtId="0" fontId="5" fillId="8" borderId="23" xfId="0" applyFont="1" applyFill="1" applyBorder="1" applyAlignment="1">
      <alignment horizontal="right" vertical="center" wrapText="1"/>
    </xf>
    <xf numFmtId="0" fontId="5" fillId="2" borderId="186" xfId="0" applyFont="1" applyFill="1" applyBorder="1" applyAlignment="1">
      <alignment horizontal="center" vertical="center" wrapText="1"/>
    </xf>
    <xf numFmtId="0" fontId="5" fillId="3" borderId="167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30" fillId="8" borderId="167" xfId="0" applyFont="1" applyFill="1" applyBorder="1" applyAlignment="1">
      <alignment horizontal="left" vertical="center" wrapText="1"/>
    </xf>
    <xf numFmtId="0" fontId="30" fillId="8" borderId="151" xfId="0" applyFont="1" applyFill="1" applyBorder="1" applyAlignment="1">
      <alignment horizontal="left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left" vertical="center" wrapText="1"/>
    </xf>
    <xf numFmtId="0" fontId="16" fillId="3" borderId="39" xfId="0" applyFont="1" applyFill="1" applyBorder="1" applyAlignment="1">
      <alignment horizontal="left" vertical="center" wrapText="1"/>
    </xf>
    <xf numFmtId="0" fontId="16" fillId="3" borderId="63" xfId="0" applyFont="1" applyFill="1" applyBorder="1" applyAlignment="1">
      <alignment horizontal="left" vertical="center" wrapText="1"/>
    </xf>
    <xf numFmtId="0" fontId="16" fillId="2" borderId="40" xfId="0" applyFont="1" applyFill="1" applyBorder="1" applyAlignment="1">
      <alignment horizontal="left" vertical="center" wrapText="1"/>
    </xf>
    <xf numFmtId="0" fontId="16" fillId="2" borderId="39" xfId="0" applyFont="1" applyFill="1" applyBorder="1" applyAlignment="1">
      <alignment horizontal="left" vertical="center" wrapText="1"/>
    </xf>
    <xf numFmtId="0" fontId="16" fillId="2" borderId="63" xfId="0" applyFont="1" applyFill="1" applyBorder="1" applyAlignment="1">
      <alignment horizontal="left" vertical="center" wrapText="1"/>
    </xf>
    <xf numFmtId="0" fontId="16" fillId="6" borderId="40" xfId="0" applyFont="1" applyFill="1" applyBorder="1" applyAlignment="1">
      <alignment horizontal="left" vertical="center" wrapText="1"/>
    </xf>
    <xf numFmtId="0" fontId="16" fillId="6" borderId="39" xfId="0" applyFont="1" applyFill="1" applyBorder="1" applyAlignment="1">
      <alignment horizontal="left" vertical="center" wrapText="1"/>
    </xf>
    <xf numFmtId="0" fontId="16" fillId="6" borderId="63" xfId="0" applyFont="1" applyFill="1" applyBorder="1" applyAlignment="1">
      <alignment horizontal="left" vertical="center" wrapText="1"/>
    </xf>
    <xf numFmtId="0" fontId="5" fillId="10" borderId="34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49" fontId="5" fillId="10" borderId="38" xfId="0" applyNumberFormat="1" applyFont="1" applyFill="1" applyBorder="1" applyAlignment="1">
      <alignment horizontal="center" vertical="center" wrapText="1"/>
    </xf>
    <xf numFmtId="49" fontId="5" fillId="10" borderId="7" xfId="0" applyNumberFormat="1" applyFont="1" applyFill="1" applyBorder="1" applyAlignment="1">
      <alignment horizontal="center" vertical="center" wrapText="1"/>
    </xf>
    <xf numFmtId="49" fontId="5" fillId="10" borderId="18" xfId="0" applyNumberFormat="1" applyFont="1" applyFill="1" applyBorder="1" applyAlignment="1">
      <alignment horizontal="center" vertical="center" wrapText="1"/>
    </xf>
    <xf numFmtId="0" fontId="17" fillId="5" borderId="74" xfId="0" applyFont="1" applyFill="1" applyBorder="1" applyAlignment="1">
      <alignment horizontal="right" vertical="center" wrapText="1"/>
    </xf>
    <xf numFmtId="0" fontId="17" fillId="5" borderId="23" xfId="0" applyFont="1" applyFill="1" applyBorder="1" applyAlignment="1">
      <alignment horizontal="right" vertical="center" wrapText="1"/>
    </xf>
    <xf numFmtId="0" fontId="17" fillId="3" borderId="40" xfId="0" applyFont="1" applyFill="1" applyBorder="1" applyAlignment="1">
      <alignment horizontal="right" vertical="center" wrapText="1"/>
    </xf>
    <xf numFmtId="0" fontId="17" fillId="3" borderId="39" xfId="0" applyFont="1" applyFill="1" applyBorder="1" applyAlignment="1">
      <alignment horizontal="right" vertical="center" wrapText="1"/>
    </xf>
    <xf numFmtId="0" fontId="17" fillId="3" borderId="64" xfId="0" applyFont="1" applyFill="1" applyBorder="1" applyAlignment="1">
      <alignment horizontal="right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right" vertical="center" wrapText="1"/>
    </xf>
    <xf numFmtId="0" fontId="17" fillId="5" borderId="39" xfId="0" applyFont="1" applyFill="1" applyBorder="1" applyAlignment="1">
      <alignment horizontal="right" vertical="center" wrapText="1"/>
    </xf>
    <xf numFmtId="49" fontId="5" fillId="8" borderId="165" xfId="0" applyNumberFormat="1" applyFont="1" applyFill="1" applyBorder="1" applyAlignment="1">
      <alignment horizontal="center" vertical="center" wrapText="1"/>
    </xf>
    <xf numFmtId="49" fontId="5" fillId="8" borderId="11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3" borderId="72" xfId="0" applyFont="1" applyFill="1" applyBorder="1" applyAlignment="1">
      <alignment horizontal="right" vertical="center" wrapText="1"/>
    </xf>
    <xf numFmtId="0" fontId="17" fillId="3" borderId="63" xfId="0" applyFont="1" applyFill="1" applyBorder="1" applyAlignment="1">
      <alignment horizontal="right" vertical="center" wrapText="1"/>
    </xf>
    <xf numFmtId="0" fontId="17" fillId="2" borderId="40" xfId="0" applyFont="1" applyFill="1" applyBorder="1" applyAlignment="1">
      <alignment horizontal="right" vertical="center" wrapText="1"/>
    </xf>
    <xf numFmtId="0" fontId="17" fillId="2" borderId="39" xfId="0" applyFont="1" applyFill="1" applyBorder="1" applyAlignment="1">
      <alignment horizontal="right" vertical="center" wrapText="1"/>
    </xf>
    <xf numFmtId="0" fontId="17" fillId="2" borderId="63" xfId="0" applyFont="1" applyFill="1" applyBorder="1" applyAlignment="1">
      <alignment horizontal="right" vertical="center" wrapText="1"/>
    </xf>
    <xf numFmtId="0" fontId="16" fillId="6" borderId="40" xfId="0" applyFont="1" applyFill="1" applyBorder="1" applyAlignment="1">
      <alignment horizontal="right" vertical="center" wrapText="1"/>
    </xf>
    <xf numFmtId="0" fontId="16" fillId="6" borderId="39" xfId="0" applyFont="1" applyFill="1" applyBorder="1" applyAlignment="1">
      <alignment horizontal="right" vertical="center" wrapText="1"/>
    </xf>
    <xf numFmtId="0" fontId="16" fillId="6" borderId="63" xfId="0" applyFont="1" applyFill="1" applyBorder="1" applyAlignment="1">
      <alignment horizontal="right" vertical="center" wrapText="1"/>
    </xf>
    <xf numFmtId="0" fontId="41" fillId="0" borderId="72" xfId="0" applyFont="1" applyBorder="1" applyAlignment="1">
      <alignment horizontal="right" vertical="center" wrapText="1"/>
    </xf>
    <xf numFmtId="0" fontId="41" fillId="0" borderId="64" xfId="0" applyFont="1" applyBorder="1" applyAlignment="1">
      <alignment horizontal="right" vertical="center" wrapText="1"/>
    </xf>
    <xf numFmtId="49" fontId="5" fillId="8" borderId="52" xfId="0" applyNumberFormat="1" applyFont="1" applyFill="1" applyBorder="1" applyAlignment="1">
      <alignment horizontal="center" vertical="center" wrapText="1"/>
    </xf>
    <xf numFmtId="49" fontId="5" fillId="8" borderId="0" xfId="0" applyNumberFormat="1" applyFont="1" applyFill="1" applyAlignment="1">
      <alignment horizontal="center" vertical="center" wrapText="1"/>
    </xf>
    <xf numFmtId="49" fontId="5" fillId="8" borderId="3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12" borderId="72" xfId="0" applyFont="1" applyFill="1" applyBorder="1" applyAlignment="1">
      <alignment horizontal="right" vertical="center" wrapText="1"/>
    </xf>
    <xf numFmtId="0" fontId="5" fillId="12" borderId="64" xfId="0" applyFont="1" applyFill="1" applyBorder="1" applyAlignment="1">
      <alignment horizontal="right" vertical="center" wrapText="1"/>
    </xf>
    <xf numFmtId="0" fontId="5" fillId="13" borderId="1" xfId="0" applyFont="1" applyFill="1" applyBorder="1" applyAlignment="1">
      <alignment horizontal="left" vertical="center" wrapText="1"/>
    </xf>
    <xf numFmtId="49" fontId="17" fillId="0" borderId="52" xfId="0" applyNumberFormat="1" applyFont="1" applyBorder="1" applyAlignment="1">
      <alignment horizontal="center" vertical="center" wrapText="1"/>
    </xf>
    <xf numFmtId="49" fontId="17" fillId="0" borderId="32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49" fontId="30" fillId="10" borderId="52" xfId="0" applyNumberFormat="1" applyFont="1" applyFill="1" applyBorder="1" applyAlignment="1">
      <alignment horizontal="center" vertical="center" wrapText="1"/>
    </xf>
    <xf numFmtId="0" fontId="17" fillId="5" borderId="60" xfId="0" applyFont="1" applyFill="1" applyBorder="1" applyAlignment="1">
      <alignment horizontal="right" vertical="center" wrapText="1"/>
    </xf>
    <xf numFmtId="49" fontId="5" fillId="8" borderId="38" xfId="0" applyNumberFormat="1" applyFont="1" applyFill="1" applyBorder="1" applyAlignment="1">
      <alignment horizontal="center" vertical="center" wrapText="1"/>
    </xf>
    <xf numFmtId="49" fontId="5" fillId="8" borderId="7" xfId="0" applyNumberFormat="1" applyFont="1" applyFill="1" applyBorder="1" applyAlignment="1">
      <alignment horizontal="center" vertical="center" wrapText="1"/>
    </xf>
    <xf numFmtId="49" fontId="5" fillId="8" borderId="18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0" fillId="10" borderId="15" xfId="0" applyFont="1" applyFill="1" applyBorder="1" applyAlignment="1">
      <alignment vertical="center" wrapText="1"/>
    </xf>
    <xf numFmtId="0" fontId="30" fillId="10" borderId="12" xfId="0" applyFont="1" applyFill="1" applyBorder="1" applyAlignment="1">
      <alignment vertical="center" wrapText="1"/>
    </xf>
    <xf numFmtId="0" fontId="30" fillId="10" borderId="11" xfId="0" applyFont="1" applyFill="1" applyBorder="1" applyAlignment="1">
      <alignment vertical="center" wrapText="1"/>
    </xf>
    <xf numFmtId="49" fontId="30" fillId="10" borderId="7" xfId="0" applyNumberFormat="1" applyFont="1" applyFill="1" applyBorder="1" applyAlignment="1">
      <alignment horizontal="center" vertical="center" wrapText="1"/>
    </xf>
    <xf numFmtId="49" fontId="30" fillId="10" borderId="18" xfId="0" applyNumberFormat="1" applyFont="1" applyFill="1" applyBorder="1" applyAlignment="1">
      <alignment horizontal="center" vertical="center" wrapText="1"/>
    </xf>
    <xf numFmtId="0" fontId="30" fillId="10" borderId="63" xfId="0" applyFont="1" applyFill="1" applyBorder="1" applyAlignment="1">
      <alignment horizontal="right" vertical="center" wrapText="1"/>
    </xf>
    <xf numFmtId="0" fontId="17" fillId="5" borderId="63" xfId="0" applyFont="1" applyFill="1" applyBorder="1" applyAlignment="1">
      <alignment horizontal="right" vertical="center" wrapText="1"/>
    </xf>
    <xf numFmtId="0" fontId="5" fillId="0" borderId="152" xfId="0" applyFont="1" applyBorder="1" applyAlignment="1">
      <alignment horizontal="center" vertical="center" wrapText="1"/>
    </xf>
    <xf numFmtId="0" fontId="30" fillId="8" borderId="98" xfId="0" applyFont="1" applyFill="1" applyBorder="1" applyAlignment="1">
      <alignment horizontal="left" vertical="center" wrapText="1"/>
    </xf>
    <xf numFmtId="0" fontId="30" fillId="8" borderId="152" xfId="0" applyFont="1" applyFill="1" applyBorder="1" applyAlignment="1">
      <alignment horizontal="left" vertical="center" wrapText="1"/>
    </xf>
    <xf numFmtId="49" fontId="5" fillId="8" borderId="98" xfId="0" applyNumberFormat="1" applyFont="1" applyFill="1" applyBorder="1" applyAlignment="1">
      <alignment horizontal="center" vertical="center" wrapText="1"/>
    </xf>
    <xf numFmtId="49" fontId="5" fillId="8" borderId="15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left" vertical="center" wrapText="1"/>
    </xf>
    <xf numFmtId="49" fontId="5" fillId="0" borderId="177" xfId="0" applyNumberFormat="1" applyFont="1" applyBorder="1" applyAlignment="1">
      <alignment horizontal="center" vertical="center" wrapText="1"/>
    </xf>
    <xf numFmtId="49" fontId="5" fillId="0" borderId="154" xfId="0" applyNumberFormat="1" applyFont="1" applyBorder="1" applyAlignment="1">
      <alignment horizontal="center" vertical="center" wrapText="1"/>
    </xf>
    <xf numFmtId="0" fontId="17" fillId="0" borderId="167" xfId="0" applyFont="1" applyBorder="1" applyAlignment="1">
      <alignment horizontal="center" vertical="center" wrapText="1"/>
    </xf>
    <xf numFmtId="0" fontId="17" fillId="0" borderId="151" xfId="0" applyFont="1" applyBorder="1" applyAlignment="1">
      <alignment horizontal="center" vertical="center" wrapText="1"/>
    </xf>
    <xf numFmtId="0" fontId="17" fillId="3" borderId="167" xfId="0" applyFont="1" applyFill="1" applyBorder="1" applyAlignment="1">
      <alignment horizontal="center" vertical="center" wrapText="1"/>
    </xf>
    <xf numFmtId="0" fontId="17" fillId="3" borderId="151" xfId="0" applyFont="1" applyFill="1" applyBorder="1" applyAlignment="1">
      <alignment horizontal="center" vertical="center" wrapText="1"/>
    </xf>
    <xf numFmtId="0" fontId="17" fillId="2" borderId="186" xfId="0" applyFont="1" applyFill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textRotation="90" wrapText="1"/>
    </xf>
    <xf numFmtId="0" fontId="15" fillId="0" borderId="67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77" xfId="0" applyFont="1" applyBorder="1" applyAlignment="1">
      <alignment horizontal="center" vertical="center" textRotation="90" wrapText="1"/>
    </xf>
    <xf numFmtId="0" fontId="15" fillId="0" borderId="65" xfId="0" applyFont="1" applyBorder="1" applyAlignment="1">
      <alignment vertical="center" textRotation="90" wrapText="1"/>
    </xf>
    <xf numFmtId="0" fontId="15" fillId="0" borderId="66" xfId="0" applyFont="1" applyBorder="1" applyAlignment="1">
      <alignment vertical="center" textRotation="90" wrapText="1"/>
    </xf>
    <xf numFmtId="0" fontId="13" fillId="0" borderId="66" xfId="0" applyFont="1" applyBorder="1" applyAlignment="1">
      <alignment vertical="center" textRotation="90" wrapText="1"/>
    </xf>
    <xf numFmtId="0" fontId="15" fillId="0" borderId="76" xfId="0" applyFont="1" applyBorder="1" applyAlignment="1">
      <alignment vertical="center" textRotation="90" wrapText="1"/>
    </xf>
    <xf numFmtId="0" fontId="15" fillId="0" borderId="67" xfId="0" applyFont="1" applyBorder="1" applyAlignment="1">
      <alignment vertical="center" textRotation="90" wrapText="1"/>
    </xf>
    <xf numFmtId="0" fontId="15" fillId="0" borderId="4" xfId="0" applyFont="1" applyBorder="1" applyAlignment="1">
      <alignment vertical="center" textRotation="90" wrapText="1"/>
    </xf>
    <xf numFmtId="0" fontId="15" fillId="0" borderId="77" xfId="0" applyFont="1" applyBorder="1" applyAlignment="1">
      <alignment vertical="center" textRotation="90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49" fontId="15" fillId="0" borderId="76" xfId="0" applyNumberFormat="1" applyFont="1" applyBorder="1" applyAlignment="1">
      <alignment horizontal="center" vertical="center" textRotation="90" wrapText="1"/>
    </xf>
    <xf numFmtId="49" fontId="15" fillId="0" borderId="67" xfId="0" applyNumberFormat="1" applyFont="1" applyBorder="1" applyAlignment="1">
      <alignment horizontal="center" vertical="center" textRotation="90" wrapText="1"/>
    </xf>
    <xf numFmtId="49" fontId="13" fillId="0" borderId="4" xfId="0" applyNumberFormat="1" applyFont="1" applyBorder="1" applyAlignment="1">
      <alignment vertical="center" textRotation="90" wrapText="1"/>
    </xf>
    <xf numFmtId="49" fontId="13" fillId="0" borderId="77" xfId="0" applyNumberFormat="1" applyFont="1" applyBorder="1" applyAlignment="1">
      <alignment vertical="center" textRotation="90" wrapText="1"/>
    </xf>
    <xf numFmtId="0" fontId="15" fillId="0" borderId="65" xfId="0" applyFont="1" applyBorder="1" applyAlignment="1">
      <alignment horizontal="center" vertical="center" textRotation="90" wrapText="1"/>
    </xf>
    <xf numFmtId="0" fontId="15" fillId="0" borderId="66" xfId="0" applyFont="1" applyBorder="1" applyAlignment="1">
      <alignment horizontal="center" vertical="center" textRotation="90" wrapText="1"/>
    </xf>
    <xf numFmtId="0" fontId="15" fillId="0" borderId="68" xfId="0" applyFont="1" applyBorder="1" applyAlignment="1">
      <alignment horizontal="center" vertical="center" textRotation="90" wrapText="1"/>
    </xf>
    <xf numFmtId="0" fontId="15" fillId="0" borderId="69" xfId="0" applyFont="1" applyBorder="1" applyAlignment="1">
      <alignment horizontal="center" vertical="center" textRotation="90" wrapText="1"/>
    </xf>
    <xf numFmtId="0" fontId="15" fillId="0" borderId="22" xfId="0" applyFont="1" applyBorder="1" applyAlignment="1">
      <alignment horizontal="center" vertical="center" textRotation="90" wrapText="1"/>
    </xf>
    <xf numFmtId="0" fontId="15" fillId="0" borderId="17" xfId="0" applyFont="1" applyBorder="1" applyAlignment="1">
      <alignment horizontal="center" vertical="center" textRotation="90" wrapText="1"/>
    </xf>
    <xf numFmtId="0" fontId="15" fillId="0" borderId="45" xfId="0" applyFont="1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43" fillId="10" borderId="12" xfId="0" applyFont="1" applyFill="1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right" vertical="center" wrapText="1"/>
    </xf>
    <xf numFmtId="0" fontId="5" fillId="5" borderId="36" xfId="0" applyFont="1" applyFill="1" applyBorder="1" applyAlignment="1">
      <alignment horizontal="righ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42" fillId="8" borderId="15" xfId="0" applyFont="1" applyFill="1" applyBorder="1" applyAlignment="1">
      <alignment horizontal="left" vertical="center" wrapText="1"/>
    </xf>
    <xf numFmtId="0" fontId="42" fillId="8" borderId="12" xfId="0" applyFont="1" applyFill="1" applyBorder="1" applyAlignment="1">
      <alignment horizontal="left" vertical="center" wrapText="1"/>
    </xf>
    <xf numFmtId="0" fontId="42" fillId="8" borderId="11" xfId="0" applyFont="1" applyFill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5" fillId="5" borderId="64" xfId="0" applyFont="1" applyFill="1" applyBorder="1" applyAlignment="1">
      <alignment horizontal="right" vertical="center" wrapText="1"/>
    </xf>
    <xf numFmtId="0" fontId="11" fillId="10" borderId="15" xfId="0" applyFont="1" applyFill="1" applyBorder="1" applyAlignment="1">
      <alignment horizontal="left" vertical="center" wrapText="1"/>
    </xf>
    <xf numFmtId="0" fontId="11" fillId="10" borderId="11" xfId="0" applyFont="1" applyFill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5" fillId="5" borderId="0" xfId="0" applyFont="1" applyFill="1" applyAlignment="1">
      <alignment horizontal="right" vertical="center" wrapText="1"/>
    </xf>
    <xf numFmtId="49" fontId="30" fillId="8" borderId="38" xfId="0" applyNumberFormat="1" applyFont="1" applyFill="1" applyBorder="1" applyAlignment="1">
      <alignment horizontal="center" vertical="center" wrapText="1"/>
    </xf>
    <xf numFmtId="49" fontId="30" fillId="8" borderId="7" xfId="0" applyNumberFormat="1" applyFont="1" applyFill="1" applyBorder="1" applyAlignment="1">
      <alignment horizontal="center" vertical="center" wrapText="1"/>
    </xf>
    <xf numFmtId="49" fontId="30" fillId="8" borderId="18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24" fillId="8" borderId="15" xfId="0" applyFont="1" applyFill="1" applyBorder="1" applyAlignment="1">
      <alignment horizontal="left" vertical="center" wrapText="1"/>
    </xf>
    <xf numFmtId="0" fontId="24" fillId="8" borderId="12" xfId="0" applyFont="1" applyFill="1" applyBorder="1" applyAlignment="1">
      <alignment horizontal="left" vertical="center" wrapText="1"/>
    </xf>
    <xf numFmtId="0" fontId="24" fillId="8" borderId="11" xfId="0" applyFont="1" applyFill="1" applyBorder="1" applyAlignment="1">
      <alignment horizontal="left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28" fillId="14" borderId="15" xfId="0" applyFont="1" applyFill="1" applyBorder="1" applyAlignment="1">
      <alignment horizontal="left" vertical="center" wrapText="1"/>
    </xf>
    <xf numFmtId="0" fontId="28" fillId="14" borderId="11" xfId="0" applyFont="1" applyFill="1" applyBorder="1" applyAlignment="1">
      <alignment horizontal="left" vertical="center" wrapText="1"/>
    </xf>
    <xf numFmtId="0" fontId="5" fillId="10" borderId="40" xfId="0" applyFont="1" applyFill="1" applyBorder="1" applyAlignment="1">
      <alignment horizontal="right" vertical="center" wrapText="1"/>
    </xf>
    <xf numFmtId="0" fontId="5" fillId="10" borderId="63" xfId="0" applyFont="1" applyFill="1" applyBorder="1" applyAlignment="1">
      <alignment horizontal="right" vertical="center" wrapText="1"/>
    </xf>
    <xf numFmtId="0" fontId="5" fillId="10" borderId="15" xfId="0" applyFont="1" applyFill="1" applyBorder="1" applyAlignment="1">
      <alignment horizontal="left" vertical="center" wrapText="1"/>
    </xf>
    <xf numFmtId="0" fontId="5" fillId="10" borderId="12" xfId="0" applyFont="1" applyFill="1" applyBorder="1" applyAlignment="1">
      <alignment horizontal="left" vertical="center" wrapText="1"/>
    </xf>
    <xf numFmtId="0" fontId="30" fillId="0" borderId="48" xfId="0" applyFont="1" applyBorder="1" applyAlignment="1">
      <alignment horizontal="left" vertical="center" wrapText="1"/>
    </xf>
    <xf numFmtId="49" fontId="30" fillId="0" borderId="54" xfId="0" applyNumberFormat="1" applyFont="1" applyBorder="1" applyAlignment="1">
      <alignment horizontal="center" vertical="center" wrapText="1"/>
    </xf>
    <xf numFmtId="0" fontId="32" fillId="10" borderId="15" xfId="0" applyFont="1" applyFill="1" applyBorder="1" applyAlignment="1">
      <alignment horizontal="left" vertical="center" wrapText="1"/>
    </xf>
    <xf numFmtId="0" fontId="32" fillId="10" borderId="11" xfId="0" applyFont="1" applyFill="1" applyBorder="1" applyAlignment="1">
      <alignment horizontal="left" vertical="center" wrapText="1"/>
    </xf>
    <xf numFmtId="49" fontId="11" fillId="0" borderId="38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5" borderId="74" xfId="0" applyFont="1" applyFill="1" applyBorder="1" applyAlignment="1">
      <alignment horizontal="right" vertical="center" wrapText="1"/>
    </xf>
    <xf numFmtId="0" fontId="11" fillId="5" borderId="23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5" fillId="12" borderId="61" xfId="0" applyFont="1" applyFill="1" applyBorder="1" applyAlignment="1">
      <alignment horizontal="right" vertical="center" wrapText="1"/>
    </xf>
    <xf numFmtId="0" fontId="32" fillId="10" borderId="12" xfId="0" applyFont="1" applyFill="1" applyBorder="1" applyAlignment="1">
      <alignment horizontal="left" vertical="center" wrapText="1"/>
    </xf>
    <xf numFmtId="49" fontId="32" fillId="10" borderId="15" xfId="0" applyNumberFormat="1" applyFont="1" applyFill="1" applyBorder="1" applyAlignment="1">
      <alignment horizontal="center" vertical="center" wrapText="1"/>
    </xf>
    <xf numFmtId="49" fontId="32" fillId="10" borderId="12" xfId="0" applyNumberFormat="1" applyFont="1" applyFill="1" applyBorder="1" applyAlignment="1">
      <alignment horizontal="center" vertical="center" wrapText="1"/>
    </xf>
    <xf numFmtId="49" fontId="32" fillId="10" borderId="11" xfId="0" applyNumberFormat="1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0" fillId="5" borderId="40" xfId="0" applyFont="1" applyFill="1" applyBorder="1" applyAlignment="1">
      <alignment horizontal="right" vertical="center" wrapText="1"/>
    </xf>
    <xf numFmtId="0" fontId="30" fillId="5" borderId="63" xfId="0" applyFont="1" applyFill="1" applyBorder="1" applyAlignment="1">
      <alignment horizontal="righ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4" fillId="0" borderId="63" xfId="0" applyFont="1" applyBorder="1" applyAlignment="1">
      <alignment horizontal="right" vertical="center" wrapText="1"/>
    </xf>
    <xf numFmtId="0" fontId="5" fillId="3" borderId="47" xfId="0" applyFont="1" applyFill="1" applyBorder="1" applyAlignment="1">
      <alignment horizontal="right" vertical="center" wrapText="1"/>
    </xf>
    <xf numFmtId="0" fontId="5" fillId="3" borderId="60" xfId="0" applyFont="1" applyFill="1" applyBorder="1" applyAlignment="1">
      <alignment horizontal="right" vertical="center" wrapText="1"/>
    </xf>
    <xf numFmtId="0" fontId="5" fillId="10" borderId="11" xfId="0" applyFont="1" applyFill="1" applyBorder="1" applyAlignment="1">
      <alignment horizontal="left" vertical="center" wrapText="1"/>
    </xf>
    <xf numFmtId="0" fontId="5" fillId="10" borderId="39" xfId="0" applyFont="1" applyFill="1" applyBorder="1" applyAlignment="1">
      <alignment horizontal="right" vertical="center" wrapText="1"/>
    </xf>
    <xf numFmtId="0" fontId="0" fillId="0" borderId="48" xfId="0" applyBorder="1" applyAlignment="1">
      <alignment horizontal="center" vertical="center" wrapText="1"/>
    </xf>
    <xf numFmtId="0" fontId="5" fillId="48" borderId="12" xfId="0" applyFont="1" applyFill="1" applyBorder="1" applyAlignment="1">
      <alignment horizontal="center" vertical="center" wrapText="1"/>
    </xf>
    <xf numFmtId="0" fontId="5" fillId="48" borderId="11" xfId="0" applyFont="1" applyFill="1" applyBorder="1" applyAlignment="1">
      <alignment horizontal="center" vertical="center" wrapText="1"/>
    </xf>
    <xf numFmtId="0" fontId="28" fillId="48" borderId="12" xfId="0" applyFont="1" applyFill="1" applyBorder="1" applyAlignment="1">
      <alignment horizontal="left" vertical="center" wrapText="1"/>
    </xf>
    <xf numFmtId="0" fontId="5" fillId="48" borderId="12" xfId="0" applyFont="1" applyFill="1" applyBorder="1" applyAlignment="1">
      <alignment horizontal="left" vertical="center" wrapText="1"/>
    </xf>
    <xf numFmtId="0" fontId="5" fillId="48" borderId="11" xfId="0" applyFont="1" applyFill="1" applyBorder="1" applyAlignment="1">
      <alignment horizontal="left" vertical="center" wrapText="1"/>
    </xf>
    <xf numFmtId="49" fontId="5" fillId="48" borderId="7" xfId="0" applyNumberFormat="1" applyFont="1" applyFill="1" applyBorder="1" applyAlignment="1">
      <alignment horizontal="center" vertical="center" wrapText="1"/>
    </xf>
    <xf numFmtId="49" fontId="5" fillId="48" borderId="18" xfId="0" applyNumberFormat="1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left" vertical="center" wrapText="1"/>
    </xf>
    <xf numFmtId="0" fontId="37" fillId="8" borderId="12" xfId="0" applyFont="1" applyFill="1" applyBorder="1" applyAlignment="1">
      <alignment horizontal="left" vertical="center" wrapText="1"/>
    </xf>
    <xf numFmtId="0" fontId="37" fillId="8" borderId="48" xfId="0" applyFont="1" applyFill="1" applyBorder="1" applyAlignment="1">
      <alignment horizontal="left" vertical="center" wrapText="1"/>
    </xf>
    <xf numFmtId="49" fontId="5" fillId="8" borderId="33" xfId="0" applyNumberFormat="1" applyFont="1" applyFill="1" applyBorder="1" applyAlignment="1">
      <alignment horizontal="center" vertical="center" wrapText="1"/>
    </xf>
    <xf numFmtId="49" fontId="5" fillId="8" borderId="54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5" fillId="10" borderId="48" xfId="0" applyFont="1" applyFill="1" applyBorder="1" applyAlignment="1">
      <alignment horizontal="left" vertical="center" wrapText="1"/>
    </xf>
    <xf numFmtId="49" fontId="5" fillId="10" borderId="54" xfId="0" applyNumberFormat="1" applyFont="1" applyFill="1" applyBorder="1" applyAlignment="1">
      <alignment horizontal="center" vertical="center" wrapText="1"/>
    </xf>
    <xf numFmtId="0" fontId="5" fillId="12" borderId="84" xfId="0" applyFont="1" applyFill="1" applyBorder="1" applyAlignment="1">
      <alignment horizontal="right" vertical="center" wrapText="1"/>
    </xf>
    <xf numFmtId="0" fontId="5" fillId="12" borderId="37" xfId="0" applyFont="1" applyFill="1" applyBorder="1" applyAlignment="1">
      <alignment horizontal="right" vertical="center" wrapText="1"/>
    </xf>
    <xf numFmtId="0" fontId="5" fillId="9" borderId="40" xfId="0" applyFont="1" applyFill="1" applyBorder="1" applyAlignment="1">
      <alignment horizontal="right" vertical="center" wrapText="1"/>
    </xf>
    <xf numFmtId="0" fontId="5" fillId="9" borderId="39" xfId="0" applyFont="1" applyFill="1" applyBorder="1" applyAlignment="1">
      <alignment horizontal="right" vertical="center" wrapText="1"/>
    </xf>
    <xf numFmtId="0" fontId="40" fillId="0" borderId="75" xfId="0" applyFont="1" applyBorder="1" applyAlignment="1">
      <alignment horizontal="left" vertical="center" wrapText="1"/>
    </xf>
    <xf numFmtId="0" fontId="40" fillId="0" borderId="62" xfId="0" applyFont="1" applyBorder="1" applyAlignment="1">
      <alignment horizontal="left" vertical="center" wrapText="1"/>
    </xf>
    <xf numFmtId="0" fontId="5" fillId="8" borderId="39" xfId="0" applyFont="1" applyFill="1" applyBorder="1" applyAlignment="1">
      <alignment horizontal="right" vertical="center" wrapText="1"/>
    </xf>
    <xf numFmtId="49" fontId="10" fillId="8" borderId="38" xfId="0" applyNumberFormat="1" applyFont="1" applyFill="1" applyBorder="1" applyAlignment="1">
      <alignment horizontal="center" vertical="center" wrapText="1"/>
    </xf>
    <xf numFmtId="49" fontId="10" fillId="8" borderId="7" xfId="0" applyNumberFormat="1" applyFont="1" applyFill="1" applyBorder="1" applyAlignment="1">
      <alignment horizontal="center" vertical="center" wrapText="1"/>
    </xf>
    <xf numFmtId="49" fontId="10" fillId="8" borderId="18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30" fillId="10" borderId="19" xfId="0" applyFont="1" applyFill="1" applyBorder="1" applyAlignment="1">
      <alignment horizontal="left" vertical="center" wrapText="1"/>
    </xf>
    <xf numFmtId="49" fontId="5" fillId="10" borderId="3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18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20" xfId="0" applyFont="1" applyBorder="1" applyAlignment="1">
      <alignment horizontal="left" vertical="center" wrapText="1"/>
    </xf>
    <xf numFmtId="49" fontId="5" fillId="0" borderId="145" xfId="0" applyNumberFormat="1" applyFont="1" applyBorder="1" applyAlignment="1">
      <alignment horizontal="center" vertical="center" wrapText="1"/>
    </xf>
    <xf numFmtId="0" fontId="5" fillId="0" borderId="112" xfId="1" applyFont="1" applyBorder="1" applyAlignment="1">
      <alignment horizontal="left" vertical="center" wrapText="1"/>
    </xf>
    <xf numFmtId="0" fontId="5" fillId="0" borderId="118" xfId="1" applyFont="1" applyBorder="1" applyAlignment="1">
      <alignment horizontal="left" vertical="center" wrapText="1"/>
    </xf>
    <xf numFmtId="0" fontId="30" fillId="8" borderId="184" xfId="0" applyFont="1" applyFill="1" applyBorder="1" applyAlignment="1">
      <alignment horizontal="left" vertical="center" wrapText="1"/>
    </xf>
    <xf numFmtId="0" fontId="5" fillId="0" borderId="165" xfId="0" applyFont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28" fillId="14" borderId="12" xfId="0" applyFont="1" applyFill="1" applyBorder="1" applyAlignment="1">
      <alignment horizontal="left" vertical="center" wrapText="1"/>
    </xf>
    <xf numFmtId="0" fontId="0" fillId="0" borderId="0" xfId="0"/>
    <xf numFmtId="0" fontId="41" fillId="0" borderId="63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/>
    </xf>
    <xf numFmtId="0" fontId="5" fillId="5" borderId="39" xfId="0" applyFont="1" applyFill="1" applyBorder="1" applyAlignment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8" borderId="94" xfId="0" applyFont="1" applyFill="1" applyBorder="1" applyAlignment="1">
      <alignment horizontal="left" vertical="center" wrapText="1"/>
    </xf>
    <xf numFmtId="0" fontId="28" fillId="8" borderId="94" xfId="0" applyFont="1" applyFill="1" applyBorder="1" applyAlignment="1">
      <alignment horizontal="left" vertical="center" wrapText="1"/>
    </xf>
    <xf numFmtId="0" fontId="5" fillId="2" borderId="184" xfId="0" applyFont="1" applyFill="1" applyBorder="1" applyAlignment="1">
      <alignment horizontal="center" vertical="center" wrapText="1"/>
    </xf>
    <xf numFmtId="0" fontId="6" fillId="8" borderId="94" xfId="0" applyFont="1" applyFill="1" applyBorder="1" applyAlignment="1">
      <alignment horizontal="left" vertical="center" wrapText="1"/>
    </xf>
    <xf numFmtId="0" fontId="28" fillId="14" borderId="94" xfId="0" applyFont="1" applyFill="1" applyBorder="1" applyAlignment="1">
      <alignment horizontal="left" vertical="center" wrapText="1"/>
    </xf>
    <xf numFmtId="0" fontId="5" fillId="3" borderId="61" xfId="0" applyFont="1" applyFill="1" applyBorder="1" applyAlignment="1">
      <alignment horizontal="right" vertical="center" wrapText="1"/>
    </xf>
    <xf numFmtId="0" fontId="5" fillId="8" borderId="151" xfId="0" applyFont="1" applyFill="1" applyBorder="1" applyAlignment="1">
      <alignment horizontal="left" vertical="center" wrapText="1"/>
    </xf>
    <xf numFmtId="0" fontId="5" fillId="8" borderId="152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left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textRotation="90" wrapText="1"/>
    </xf>
    <xf numFmtId="0" fontId="3" fillId="0" borderId="77" xfId="0" applyFont="1" applyBorder="1" applyAlignment="1">
      <alignment vertical="center" textRotation="90" wrapText="1"/>
    </xf>
    <xf numFmtId="0" fontId="7" fillId="0" borderId="77" xfId="0" applyFont="1" applyBorder="1" applyAlignment="1">
      <alignment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5" fillId="10" borderId="52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right" vertical="center" wrapText="1"/>
    </xf>
    <xf numFmtId="0" fontId="5" fillId="3" borderId="62" xfId="0" applyFont="1" applyFill="1" applyBorder="1" applyAlignment="1">
      <alignment horizontal="right" vertical="center" wrapText="1"/>
    </xf>
    <xf numFmtId="0" fontId="5" fillId="10" borderId="114" xfId="0" applyFont="1" applyFill="1" applyBorder="1" applyAlignment="1">
      <alignment horizontal="center" vertical="center" wrapText="1"/>
    </xf>
    <xf numFmtId="0" fontId="5" fillId="10" borderId="98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2" borderId="64" xfId="0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84" xfId="0" applyFont="1" applyFill="1" applyBorder="1" applyAlignment="1">
      <alignment horizontal="left" vertical="center" wrapText="1"/>
    </xf>
    <xf numFmtId="0" fontId="40" fillId="0" borderId="45" xfId="0" applyFont="1" applyBorder="1" applyAlignment="1">
      <alignment vertical="center" wrapText="1"/>
    </xf>
    <xf numFmtId="0" fontId="40" fillId="0" borderId="52" xfId="0" applyFont="1" applyBorder="1" applyAlignment="1">
      <alignment vertical="center" wrapText="1"/>
    </xf>
    <xf numFmtId="0" fontId="40" fillId="0" borderId="51" xfId="0" applyFont="1" applyBorder="1" applyAlignment="1">
      <alignment vertical="center" wrapText="1"/>
    </xf>
    <xf numFmtId="49" fontId="5" fillId="10" borderId="0" xfId="0" applyNumberFormat="1" applyFont="1" applyFill="1" applyAlignment="1">
      <alignment horizontal="center" vertical="center" wrapText="1"/>
    </xf>
    <xf numFmtId="49" fontId="5" fillId="10" borderId="32" xfId="0" applyNumberFormat="1" applyFont="1" applyFill="1" applyBorder="1" applyAlignment="1">
      <alignment horizontal="center" vertical="center" wrapText="1"/>
    </xf>
    <xf numFmtId="0" fontId="5" fillId="0" borderId="79" xfId="1" applyFont="1" applyBorder="1" applyAlignment="1">
      <alignment horizontal="left" vertical="center" wrapText="1"/>
    </xf>
    <xf numFmtId="0" fontId="5" fillId="0" borderId="80" xfId="1" applyFont="1" applyBorder="1" applyAlignment="1">
      <alignment horizontal="left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9" fontId="5" fillId="10" borderId="52" xfId="0" applyNumberFormat="1" applyFont="1" applyFill="1" applyBorder="1" applyAlignment="1">
      <alignment horizontal="center" vertical="center" wrapText="1"/>
    </xf>
    <xf numFmtId="0" fontId="28" fillId="14" borderId="38" xfId="0" applyFont="1" applyFill="1" applyBorder="1" applyAlignment="1">
      <alignment horizontal="left" vertical="center" wrapText="1"/>
    </xf>
    <xf numFmtId="0" fontId="28" fillId="14" borderId="18" xfId="0" applyFont="1" applyFill="1" applyBorder="1" applyAlignment="1">
      <alignment horizontal="left" vertical="center" wrapText="1"/>
    </xf>
    <xf numFmtId="0" fontId="30" fillId="5" borderId="74" xfId="0" applyFont="1" applyFill="1" applyBorder="1" applyAlignment="1">
      <alignment horizontal="right" vertical="center" wrapText="1"/>
    </xf>
    <xf numFmtId="0" fontId="30" fillId="5" borderId="60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right" vertical="center" wrapText="1"/>
    </xf>
    <xf numFmtId="0" fontId="30" fillId="8" borderId="48" xfId="0" applyFont="1" applyFill="1" applyBorder="1" applyAlignment="1">
      <alignment horizontal="left" vertical="center" wrapText="1"/>
    </xf>
    <xf numFmtId="0" fontId="28" fillId="14" borderId="7" xfId="0" applyFont="1" applyFill="1" applyBorder="1" applyAlignment="1">
      <alignment horizontal="left" vertical="center" wrapText="1"/>
    </xf>
    <xf numFmtId="0" fontId="5" fillId="10" borderId="38" xfId="0" applyFont="1" applyFill="1" applyBorder="1" applyAlignment="1">
      <alignment horizontal="left" vertical="center" wrapText="1"/>
    </xf>
    <xf numFmtId="0" fontId="5" fillId="10" borderId="18" xfId="0" applyFont="1" applyFill="1" applyBorder="1" applyAlignment="1">
      <alignment horizontal="left" vertical="center" wrapText="1"/>
    </xf>
    <xf numFmtId="49" fontId="3" fillId="0" borderId="76" xfId="0" applyNumberFormat="1" applyFont="1" applyBorder="1" applyAlignment="1">
      <alignment horizontal="center" vertical="center" textRotation="90" wrapText="1"/>
    </xf>
    <xf numFmtId="49" fontId="3" fillId="0" borderId="67" xfId="0" applyNumberFormat="1" applyFont="1" applyBorder="1" applyAlignment="1">
      <alignment horizontal="center" vertical="center" textRotation="90" wrapText="1"/>
    </xf>
    <xf numFmtId="49" fontId="7" fillId="0" borderId="4" xfId="0" applyNumberFormat="1" applyFont="1" applyBorder="1" applyAlignment="1">
      <alignment vertical="center" textRotation="90" wrapText="1"/>
    </xf>
    <xf numFmtId="49" fontId="7" fillId="0" borderId="77" xfId="0" applyNumberFormat="1" applyFont="1" applyBorder="1" applyAlignment="1">
      <alignment vertical="center" textRotation="90" wrapText="1"/>
    </xf>
    <xf numFmtId="49" fontId="29" fillId="8" borderId="38" xfId="0" applyNumberFormat="1" applyFont="1" applyFill="1" applyBorder="1" applyAlignment="1">
      <alignment horizontal="center" vertical="center" wrapText="1"/>
    </xf>
    <xf numFmtId="49" fontId="29" fillId="8" borderId="18" xfId="0" applyNumberFormat="1" applyFont="1" applyFill="1" applyBorder="1" applyAlignment="1">
      <alignment horizontal="center" vertical="center" wrapText="1"/>
    </xf>
  </cellXfs>
  <cellStyles count="44">
    <cellStyle name="1 antraštė" xfId="3" builtinId="16" customBuiltin="1"/>
    <cellStyle name="2 antraštė" xfId="4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5" builtinId="18" customBuiltin="1"/>
    <cellStyle name="4 antraštė" xfId="6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8" builtinId="27" customBuiltin="1"/>
    <cellStyle name="Geras" xfId="7" builtinId="26" customBuiltin="1"/>
    <cellStyle name="Įprastas" xfId="0" builtinId="0"/>
    <cellStyle name="Įprastas 2" xfId="1" xr:uid="{00000000-0005-0000-0000-000001000000}"/>
    <cellStyle name="Įprastas 3" xfId="42" xr:uid="{00000000-0005-0000-0000-000030000000}"/>
    <cellStyle name="Įspėjimo tekstas" xfId="15" builtinId="11" customBuiltin="1"/>
    <cellStyle name="Išvestis" xfId="11" builtinId="21" customBuiltin="1"/>
    <cellStyle name="Įvestis" xfId="10" builtinId="20" customBuiltin="1"/>
    <cellStyle name="Neutralus" xfId="9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 2" xfId="43" xr:uid="{00000000-0005-0000-0000-000031000000}"/>
    <cellStyle name="Pavadinimas" xfId="2" builtinId="15" customBuiltin="1"/>
    <cellStyle name="Skaičiavimas" xfId="12" builtinId="22" customBuiltin="1"/>
    <cellStyle name="Suma" xfId="17" builtinId="25" customBuiltin="1"/>
    <cellStyle name="Susietas langelis" xfId="13" builtinId="24" customBuiltin="1"/>
    <cellStyle name="Tikrinimo langelis" xfId="14" builtinId="23" customBuiltin="1"/>
  </cellStyles>
  <dxfs count="0"/>
  <tableStyles count="0" defaultTableStyle="TableStyleMedium9" defaultPivotStyle="PivotStyleLight16"/>
  <colors>
    <mruColors>
      <color rgb="FFCCFFCC"/>
      <color rgb="FF339933"/>
      <color rgb="FF33CC33"/>
      <color rgb="FF00CC00"/>
      <color rgb="FFECF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showGridLines="0" tabSelected="1" zoomScale="180" zoomScaleNormal="180" zoomScaleSheetLayoutView="50" workbookViewId="0">
      <selection activeCell="I129" sqref="I129"/>
    </sheetView>
  </sheetViews>
  <sheetFormatPr defaultRowHeight="13.2" x14ac:dyDescent="0.25"/>
  <cols>
    <col min="1" max="2" width="3.33203125" customWidth="1"/>
    <col min="3" max="3" width="2.88671875" customWidth="1"/>
    <col min="4" max="4" width="31" customWidth="1"/>
    <col min="5" max="5" width="4.44140625" style="15" customWidth="1"/>
    <col min="6" max="6" width="8.5546875" style="2" customWidth="1"/>
    <col min="7" max="7" width="4.6640625" style="10" customWidth="1"/>
    <col min="8" max="8" width="12" customWidth="1"/>
    <col min="9" max="9" width="11.33203125" customWidth="1"/>
    <col min="10" max="11" width="11.44140625" customWidth="1"/>
  </cols>
  <sheetData>
    <row r="1" spans="1:12" ht="10.5" customHeight="1" x14ac:dyDescent="0.25">
      <c r="H1" s="1182"/>
      <c r="I1" s="1182"/>
    </row>
    <row r="2" spans="1:12" ht="38.4" customHeight="1" x14ac:dyDescent="0.3">
      <c r="A2" s="1194" t="s">
        <v>768</v>
      </c>
      <c r="B2" s="1194"/>
      <c r="C2" s="1194"/>
      <c r="D2" s="1194"/>
      <c r="E2" s="1194"/>
      <c r="F2" s="1194"/>
      <c r="G2" s="1194"/>
      <c r="H2" s="1194"/>
      <c r="I2" s="1194"/>
      <c r="J2" s="1194"/>
      <c r="K2" s="1194"/>
    </row>
    <row r="4" spans="1:12" ht="13.5" customHeight="1" x14ac:dyDescent="0.25">
      <c r="C4" s="1191" t="s">
        <v>592</v>
      </c>
      <c r="D4" s="1191"/>
      <c r="E4" s="1191"/>
      <c r="F4" s="1191"/>
      <c r="G4" s="1191"/>
    </row>
    <row r="5" spans="1:12" x14ac:dyDescent="0.25">
      <c r="A5" s="1181"/>
      <c r="B5" s="1181"/>
      <c r="C5" s="1181"/>
      <c r="D5" s="1181"/>
      <c r="E5" s="1181"/>
      <c r="F5" s="1181"/>
      <c r="G5" s="1181"/>
    </row>
    <row r="6" spans="1:12" ht="13.8" thickBot="1" x14ac:dyDescent="0.3">
      <c r="E6"/>
      <c r="G6" s="22"/>
      <c r="H6" s="1028" t="s">
        <v>475</v>
      </c>
      <c r="I6" s="1028"/>
      <c r="J6" s="1028"/>
      <c r="K6" s="1028"/>
      <c r="L6" s="419"/>
    </row>
    <row r="7" spans="1:12" s="1" customFormat="1" ht="33.75" customHeight="1" x14ac:dyDescent="0.2">
      <c r="A7" s="1183" t="s">
        <v>34</v>
      </c>
      <c r="B7" s="1185" t="s">
        <v>35</v>
      </c>
      <c r="C7" s="1185" t="s">
        <v>36</v>
      </c>
      <c r="D7" s="1187" t="s">
        <v>50</v>
      </c>
      <c r="E7" s="1189" t="s">
        <v>49</v>
      </c>
      <c r="F7" s="1183" t="s">
        <v>37</v>
      </c>
      <c r="G7" s="1183" t="s">
        <v>38</v>
      </c>
      <c r="H7" s="400" t="s">
        <v>758</v>
      </c>
      <c r="I7" s="355" t="s">
        <v>675</v>
      </c>
      <c r="J7" s="355" t="s">
        <v>720</v>
      </c>
      <c r="K7" s="355" t="s">
        <v>767</v>
      </c>
    </row>
    <row r="8" spans="1:12" s="1" customFormat="1" ht="14.25" customHeight="1" x14ac:dyDescent="0.2">
      <c r="A8" s="1184"/>
      <c r="B8" s="1186"/>
      <c r="C8" s="1186"/>
      <c r="D8" s="1188"/>
      <c r="E8" s="1190"/>
      <c r="F8" s="1184"/>
      <c r="G8" s="1184"/>
      <c r="H8" s="1192" t="s">
        <v>40</v>
      </c>
      <c r="I8" s="1026" t="s">
        <v>40</v>
      </c>
      <c r="J8" s="1026" t="s">
        <v>40</v>
      </c>
      <c r="K8" s="1026" t="s">
        <v>40</v>
      </c>
    </row>
    <row r="9" spans="1:12" s="1" customFormat="1" ht="17.25" customHeight="1" x14ac:dyDescent="0.2">
      <c r="A9" s="1184"/>
      <c r="B9" s="1186"/>
      <c r="C9" s="1186"/>
      <c r="D9" s="1188"/>
      <c r="E9" s="1190"/>
      <c r="F9" s="1184"/>
      <c r="G9" s="1184"/>
      <c r="H9" s="1193"/>
      <c r="I9" s="1027"/>
      <c r="J9" s="1027"/>
      <c r="K9" s="1027"/>
    </row>
    <row r="10" spans="1:12" s="1" customFormat="1" ht="36.6" customHeight="1" thickBot="1" x14ac:dyDescent="0.25">
      <c r="A10" s="1184"/>
      <c r="B10" s="1186"/>
      <c r="C10" s="1186"/>
      <c r="D10" s="1188"/>
      <c r="E10" s="1190"/>
      <c r="F10" s="1184"/>
      <c r="G10" s="1184"/>
      <c r="H10" s="1193"/>
      <c r="I10" s="1027"/>
      <c r="J10" s="1027"/>
      <c r="K10" s="1027"/>
    </row>
    <row r="11" spans="1:12" s="4" customFormat="1" ht="21.75" customHeight="1" thickBot="1" x14ac:dyDescent="0.25">
      <c r="A11" s="1029" t="s">
        <v>51</v>
      </c>
      <c r="B11" s="1030"/>
      <c r="C11" s="1030"/>
      <c r="D11" s="1030"/>
      <c r="E11" s="1030"/>
      <c r="F11" s="1030"/>
      <c r="G11" s="1030"/>
      <c r="H11" s="1030"/>
      <c r="I11" s="1030"/>
      <c r="J11" s="1030"/>
      <c r="K11" s="1031"/>
    </row>
    <row r="12" spans="1:12" s="4" customFormat="1" ht="18.75" customHeight="1" thickBot="1" x14ac:dyDescent="0.25">
      <c r="A12" s="1032" t="s">
        <v>71</v>
      </c>
      <c r="B12" s="1033"/>
      <c r="C12" s="1033"/>
      <c r="D12" s="1033"/>
      <c r="E12" s="1033"/>
      <c r="F12" s="1033"/>
      <c r="G12" s="1033"/>
      <c r="H12" s="1033"/>
      <c r="I12" s="1033"/>
      <c r="J12" s="1033"/>
      <c r="K12" s="1034"/>
    </row>
    <row r="13" spans="1:12" s="3" customFormat="1" ht="18" customHeight="1" thickBot="1" x14ac:dyDescent="0.25">
      <c r="A13" s="839">
        <v>1</v>
      </c>
      <c r="B13" s="1023" t="s">
        <v>52</v>
      </c>
      <c r="C13" s="1024"/>
      <c r="D13" s="1024"/>
      <c r="E13" s="1024"/>
      <c r="F13" s="1024"/>
      <c r="G13" s="1024"/>
      <c r="H13" s="1024"/>
      <c r="I13" s="1024"/>
      <c r="J13" s="1024"/>
      <c r="K13" s="1025"/>
    </row>
    <row r="14" spans="1:12" s="3" customFormat="1" ht="21.75" customHeight="1" thickBot="1" x14ac:dyDescent="0.25">
      <c r="A14" s="82">
        <v>1</v>
      </c>
      <c r="B14" s="420">
        <v>1</v>
      </c>
      <c r="C14" s="1020" t="s">
        <v>77</v>
      </c>
      <c r="D14" s="1021"/>
      <c r="E14" s="1021"/>
      <c r="F14" s="1021"/>
      <c r="G14" s="1021"/>
      <c r="H14" s="1021"/>
      <c r="I14" s="1021"/>
      <c r="J14" s="1021"/>
      <c r="K14" s="1022"/>
    </row>
    <row r="15" spans="1:12" s="1" customFormat="1" ht="15" customHeight="1" x14ac:dyDescent="0.2">
      <c r="A15" s="1037">
        <v>1</v>
      </c>
      <c r="B15" s="1056">
        <v>1</v>
      </c>
      <c r="C15" s="1086">
        <v>1</v>
      </c>
      <c r="D15" s="1177" t="s">
        <v>500</v>
      </c>
      <c r="E15" s="1178" t="s">
        <v>535</v>
      </c>
      <c r="F15" s="840" t="s">
        <v>88</v>
      </c>
      <c r="G15" s="841" t="s">
        <v>79</v>
      </c>
      <c r="H15" s="1019">
        <v>152</v>
      </c>
      <c r="I15" s="686">
        <v>168.5</v>
      </c>
      <c r="J15" s="842"/>
      <c r="K15" s="842"/>
    </row>
    <row r="16" spans="1:12" s="1" customFormat="1" ht="13.5" customHeight="1" x14ac:dyDescent="0.2">
      <c r="A16" s="1037"/>
      <c r="B16" s="1057"/>
      <c r="C16" s="1045"/>
      <c r="D16" s="1100"/>
      <c r="E16" s="1135"/>
      <c r="F16" s="646" t="s">
        <v>88</v>
      </c>
      <c r="G16" s="638" t="s">
        <v>73</v>
      </c>
      <c r="H16" s="843">
        <v>1564</v>
      </c>
      <c r="I16" s="100">
        <v>1805.3</v>
      </c>
      <c r="J16" s="173"/>
      <c r="K16" s="173"/>
    </row>
    <row r="17" spans="1:11" s="1" customFormat="1" ht="13.5" customHeight="1" x14ac:dyDescent="0.2">
      <c r="A17" s="1037"/>
      <c r="B17" s="1057"/>
      <c r="C17" s="1045"/>
      <c r="D17" s="1100"/>
      <c r="E17" s="1135"/>
      <c r="F17" s="646" t="s">
        <v>88</v>
      </c>
      <c r="G17" s="639" t="s">
        <v>105</v>
      </c>
      <c r="H17" s="843">
        <v>94</v>
      </c>
      <c r="I17" s="100">
        <v>181.5</v>
      </c>
      <c r="J17" s="173"/>
      <c r="K17" s="173"/>
    </row>
    <row r="18" spans="1:11" s="1" customFormat="1" ht="13.2" customHeight="1" thickBot="1" x14ac:dyDescent="0.25">
      <c r="A18" s="1037"/>
      <c r="B18" s="1057"/>
      <c r="C18" s="1045"/>
      <c r="D18" s="1100"/>
      <c r="E18" s="1135"/>
      <c r="F18" s="646" t="s">
        <v>88</v>
      </c>
      <c r="G18" s="640" t="s">
        <v>566</v>
      </c>
      <c r="H18" s="843"/>
      <c r="I18" s="173"/>
      <c r="J18" s="173"/>
      <c r="K18" s="173"/>
    </row>
    <row r="19" spans="1:11" s="1" customFormat="1" ht="13.2" hidden="1" customHeight="1" thickBot="1" x14ac:dyDescent="0.25">
      <c r="A19" s="1037"/>
      <c r="B19" s="1057"/>
      <c r="C19" s="1045"/>
      <c r="D19" s="1100"/>
      <c r="E19" s="1135"/>
      <c r="F19" s="647" t="s">
        <v>88</v>
      </c>
      <c r="G19" s="640" t="s">
        <v>72</v>
      </c>
      <c r="H19" s="844"/>
      <c r="I19" s="596"/>
      <c r="J19" s="596"/>
      <c r="K19" s="596"/>
    </row>
    <row r="20" spans="1:11" s="1" customFormat="1" ht="13.2" customHeight="1" thickBot="1" x14ac:dyDescent="0.25">
      <c r="A20" s="1037"/>
      <c r="B20" s="1058"/>
      <c r="C20" s="1045"/>
      <c r="D20" s="1100"/>
      <c r="E20" s="1135"/>
      <c r="F20" s="1081" t="s">
        <v>46</v>
      </c>
      <c r="G20" s="1099"/>
      <c r="H20" s="266">
        <f>H15+H16+H17+H18</f>
        <v>1810</v>
      </c>
      <c r="I20" s="266">
        <f>I15+I16+I17+I18</f>
        <v>2155.3000000000002</v>
      </c>
      <c r="J20" s="266">
        <f t="shared" ref="J20:K20" si="0">J15+J16+J17+J18</f>
        <v>0</v>
      </c>
      <c r="K20" s="266">
        <f t="shared" si="0"/>
        <v>0</v>
      </c>
    </row>
    <row r="21" spans="1:11" s="1" customFormat="1" ht="17.25" hidden="1" customHeight="1" thickBot="1" x14ac:dyDescent="0.25">
      <c r="A21" s="1037">
        <v>1</v>
      </c>
      <c r="B21" s="1038">
        <v>1</v>
      </c>
      <c r="C21" s="1045">
        <v>2</v>
      </c>
      <c r="D21" s="1100" t="s">
        <v>97</v>
      </c>
      <c r="E21" s="1179" t="s">
        <v>188</v>
      </c>
      <c r="F21" s="127" t="s">
        <v>89</v>
      </c>
      <c r="G21" s="645" t="s">
        <v>72</v>
      </c>
      <c r="H21" s="214"/>
      <c r="I21" s="219"/>
      <c r="J21" s="219"/>
      <c r="K21" s="219"/>
    </row>
    <row r="22" spans="1:11" s="1" customFormat="1" ht="23.25" hidden="1" customHeight="1" thickBot="1" x14ac:dyDescent="0.25">
      <c r="A22" s="1037"/>
      <c r="B22" s="1038"/>
      <c r="C22" s="1045"/>
      <c r="D22" s="1100"/>
      <c r="E22" s="1180"/>
      <c r="F22" s="1051" t="s">
        <v>46</v>
      </c>
      <c r="G22" s="1131"/>
      <c r="H22" s="199">
        <f t="shared" ref="H22" si="1">H21</f>
        <v>0</v>
      </c>
      <c r="I22" s="102">
        <f t="shared" ref="I22" si="2">I21</f>
        <v>0</v>
      </c>
      <c r="J22" s="102">
        <f t="shared" ref="J22:K22" si="3">J21</f>
        <v>0</v>
      </c>
      <c r="K22" s="102">
        <f t="shared" si="3"/>
        <v>0</v>
      </c>
    </row>
    <row r="23" spans="1:11" s="1" customFormat="1" ht="15.9" hidden="1" customHeight="1" x14ac:dyDescent="0.2">
      <c r="A23" s="1053">
        <v>1</v>
      </c>
      <c r="B23" s="1056">
        <v>1</v>
      </c>
      <c r="C23" s="1046">
        <v>3</v>
      </c>
      <c r="D23" s="1159" t="s">
        <v>80</v>
      </c>
      <c r="E23" s="1173" t="s">
        <v>29</v>
      </c>
      <c r="F23" s="177" t="s">
        <v>90</v>
      </c>
      <c r="G23" s="311" t="s">
        <v>72</v>
      </c>
      <c r="H23" s="198">
        <v>0</v>
      </c>
      <c r="I23" s="173">
        <v>0</v>
      </c>
      <c r="J23" s="173"/>
      <c r="K23" s="173"/>
    </row>
    <row r="24" spans="1:11" s="1" customFormat="1" ht="15.75" hidden="1" customHeight="1" thickBot="1" x14ac:dyDescent="0.25">
      <c r="A24" s="1054"/>
      <c r="B24" s="1057"/>
      <c r="C24" s="1059"/>
      <c r="D24" s="1160"/>
      <c r="E24" s="1174"/>
      <c r="F24" s="178" t="s">
        <v>90</v>
      </c>
      <c r="G24" s="310" t="s">
        <v>73</v>
      </c>
      <c r="H24" s="198">
        <v>0</v>
      </c>
      <c r="I24" s="173">
        <v>0</v>
      </c>
      <c r="J24" s="173"/>
      <c r="K24" s="173"/>
    </row>
    <row r="25" spans="1:11" s="1" customFormat="1" ht="14.25" hidden="1" customHeight="1" thickBot="1" x14ac:dyDescent="0.25">
      <c r="A25" s="1055"/>
      <c r="B25" s="1058"/>
      <c r="C25" s="1060"/>
      <c r="D25" s="1167"/>
      <c r="E25" s="1175"/>
      <c r="F25" s="1081" t="s">
        <v>46</v>
      </c>
      <c r="G25" s="1099"/>
      <c r="H25" s="199">
        <f t="shared" ref="H25" si="4">H23+H24</f>
        <v>0</v>
      </c>
      <c r="I25" s="102">
        <f t="shared" ref="I25" si="5">I23+I24</f>
        <v>0</v>
      </c>
      <c r="J25" s="102"/>
      <c r="K25" s="102"/>
    </row>
    <row r="26" spans="1:11" s="1" customFormat="1" ht="3" hidden="1" customHeight="1" thickBot="1" x14ac:dyDescent="0.25">
      <c r="A26" s="1053">
        <v>1</v>
      </c>
      <c r="B26" s="1056">
        <v>1</v>
      </c>
      <c r="C26" s="1046">
        <v>4</v>
      </c>
      <c r="D26" s="1159" t="s">
        <v>93</v>
      </c>
      <c r="E26" s="1171" t="s">
        <v>460</v>
      </c>
      <c r="F26" s="241" t="s">
        <v>91</v>
      </c>
      <c r="G26" s="312" t="s">
        <v>73</v>
      </c>
      <c r="H26" s="201">
        <v>0</v>
      </c>
      <c r="I26" s="146">
        <v>0</v>
      </c>
      <c r="J26" s="146"/>
      <c r="K26" s="146"/>
    </row>
    <row r="27" spans="1:11" s="1" customFormat="1" ht="12" hidden="1" customHeight="1" thickBot="1" x14ac:dyDescent="0.25">
      <c r="A27" s="1055"/>
      <c r="B27" s="1058"/>
      <c r="C27" s="1060"/>
      <c r="D27" s="1167"/>
      <c r="E27" s="1172"/>
      <c r="F27" s="1103" t="s">
        <v>46</v>
      </c>
      <c r="G27" s="1099"/>
      <c r="H27" s="199">
        <v>0</v>
      </c>
      <c r="I27" s="102">
        <v>0</v>
      </c>
      <c r="J27" s="102"/>
      <c r="K27" s="102"/>
    </row>
    <row r="28" spans="1:11" s="1" customFormat="1" ht="15.9" hidden="1" customHeight="1" thickBot="1" x14ac:dyDescent="0.25">
      <c r="A28" s="1053">
        <v>1</v>
      </c>
      <c r="B28" s="1056">
        <v>1</v>
      </c>
      <c r="C28" s="1046">
        <v>5</v>
      </c>
      <c r="D28" s="1159" t="s">
        <v>98</v>
      </c>
      <c r="E28" s="1173">
        <v>7</v>
      </c>
      <c r="F28" s="242" t="s">
        <v>90</v>
      </c>
      <c r="G28" s="174" t="s">
        <v>72</v>
      </c>
      <c r="H28" s="198">
        <v>0</v>
      </c>
      <c r="I28" s="173">
        <v>0</v>
      </c>
      <c r="J28" s="173"/>
      <c r="K28" s="173"/>
    </row>
    <row r="29" spans="1:11" s="1" customFormat="1" ht="15.9" hidden="1" customHeight="1" thickBot="1" x14ac:dyDescent="0.25">
      <c r="A29" s="1055"/>
      <c r="B29" s="1058"/>
      <c r="C29" s="1060"/>
      <c r="D29" s="1167"/>
      <c r="E29" s="1175"/>
      <c r="F29" s="1081" t="s">
        <v>46</v>
      </c>
      <c r="G29" s="1099"/>
      <c r="H29" s="199"/>
      <c r="I29" s="102"/>
      <c r="J29" s="102"/>
      <c r="K29" s="102"/>
    </row>
    <row r="30" spans="1:11" s="1" customFormat="1" ht="15.9" hidden="1" customHeight="1" x14ac:dyDescent="0.2">
      <c r="A30" s="1061">
        <v>1</v>
      </c>
      <c r="B30" s="1064">
        <v>1</v>
      </c>
      <c r="C30" s="1046">
        <v>6</v>
      </c>
      <c r="D30" s="1159" t="s">
        <v>390</v>
      </c>
      <c r="E30" s="1173" t="s">
        <v>29</v>
      </c>
      <c r="F30" s="177" t="s">
        <v>90</v>
      </c>
      <c r="G30" s="311" t="s">
        <v>72</v>
      </c>
      <c r="H30" s="198">
        <v>0</v>
      </c>
      <c r="I30" s="173">
        <v>0</v>
      </c>
      <c r="J30" s="173"/>
      <c r="K30" s="173"/>
    </row>
    <row r="31" spans="1:11" s="1" customFormat="1" ht="15.9" hidden="1" customHeight="1" thickBot="1" x14ac:dyDescent="0.25">
      <c r="A31" s="1062"/>
      <c r="B31" s="1065"/>
      <c r="C31" s="1059"/>
      <c r="D31" s="1160"/>
      <c r="E31" s="1174"/>
      <c r="F31" s="123" t="s">
        <v>90</v>
      </c>
      <c r="G31" s="124" t="s">
        <v>73</v>
      </c>
      <c r="H31" s="198">
        <v>0</v>
      </c>
      <c r="I31" s="173">
        <v>0</v>
      </c>
      <c r="J31" s="173"/>
      <c r="K31" s="173"/>
    </row>
    <row r="32" spans="1:11" s="1" customFormat="1" ht="0.6" hidden="1" customHeight="1" thickBot="1" x14ac:dyDescent="0.25">
      <c r="A32" s="1063"/>
      <c r="B32" s="1066"/>
      <c r="C32" s="1060"/>
      <c r="D32" s="1167"/>
      <c r="E32" s="1175"/>
      <c r="F32" s="1127" t="s">
        <v>46</v>
      </c>
      <c r="G32" s="1176"/>
      <c r="H32" s="199">
        <f t="shared" ref="H32" si="6">H30+H31</f>
        <v>0</v>
      </c>
      <c r="I32" s="102">
        <f t="shared" ref="I32" si="7">I30+I31</f>
        <v>0</v>
      </c>
      <c r="J32" s="102">
        <f t="shared" ref="J32:K32" si="8">J30+J31</f>
        <v>0</v>
      </c>
      <c r="K32" s="102">
        <f t="shared" si="8"/>
        <v>0</v>
      </c>
    </row>
    <row r="33" spans="1:13" s="1" customFormat="1" ht="15.9" customHeight="1" x14ac:dyDescent="0.2">
      <c r="A33" s="1061">
        <v>1</v>
      </c>
      <c r="B33" s="1064">
        <v>1</v>
      </c>
      <c r="C33" s="1046">
        <v>7</v>
      </c>
      <c r="D33" s="1159" t="s">
        <v>516</v>
      </c>
      <c r="E33" s="1044" t="s">
        <v>29</v>
      </c>
      <c r="F33" s="654" t="s">
        <v>90</v>
      </c>
      <c r="G33" s="73" t="s">
        <v>72</v>
      </c>
      <c r="H33" s="100">
        <v>60</v>
      </c>
      <c r="I33" s="100">
        <v>55</v>
      </c>
      <c r="J33" s="100">
        <v>60</v>
      </c>
      <c r="K33" s="100">
        <v>60</v>
      </c>
    </row>
    <row r="34" spans="1:13" s="1" customFormat="1" ht="14.25" customHeight="1" thickBot="1" x14ac:dyDescent="0.25">
      <c r="A34" s="1062"/>
      <c r="B34" s="1065"/>
      <c r="C34" s="1059"/>
      <c r="D34" s="1160"/>
      <c r="E34" s="1070"/>
      <c r="F34" s="655" t="s">
        <v>90</v>
      </c>
      <c r="G34" s="545" t="s">
        <v>73</v>
      </c>
      <c r="H34" s="490"/>
      <c r="I34" s="490"/>
      <c r="J34" s="490"/>
      <c r="K34" s="490"/>
    </row>
    <row r="35" spans="1:13" s="1" customFormat="1" ht="13.5" customHeight="1" thickBot="1" x14ac:dyDescent="0.25">
      <c r="A35" s="1063"/>
      <c r="B35" s="1066"/>
      <c r="C35" s="1060"/>
      <c r="D35" s="1167"/>
      <c r="E35" s="1071"/>
      <c r="F35" s="1035" t="s">
        <v>46</v>
      </c>
      <c r="G35" s="1103"/>
      <c r="H35" s="266">
        <f t="shared" ref="H35" si="9">H33+H34</f>
        <v>60</v>
      </c>
      <c r="I35" s="266">
        <f t="shared" ref="I35" si="10">I33+I34</f>
        <v>55</v>
      </c>
      <c r="J35" s="266">
        <f t="shared" ref="J35:K35" si="11">J33+J34</f>
        <v>60</v>
      </c>
      <c r="K35" s="266">
        <f t="shared" si="11"/>
        <v>60</v>
      </c>
    </row>
    <row r="36" spans="1:13" s="1" customFormat="1" ht="15.9" customHeight="1" x14ac:dyDescent="0.2">
      <c r="A36" s="1061">
        <v>1</v>
      </c>
      <c r="B36" s="1064">
        <v>1</v>
      </c>
      <c r="C36" s="1046">
        <v>8</v>
      </c>
      <c r="D36" s="1159" t="s">
        <v>636</v>
      </c>
      <c r="E36" s="1050" t="s">
        <v>694</v>
      </c>
      <c r="F36" s="651" t="s">
        <v>89</v>
      </c>
      <c r="G36" s="652" t="s">
        <v>79</v>
      </c>
      <c r="H36" s="219">
        <v>20.149999999999999</v>
      </c>
      <c r="I36" s="967"/>
      <c r="J36" s="219"/>
      <c r="K36" s="219"/>
    </row>
    <row r="37" spans="1:13" s="1" customFormat="1" ht="13.5" customHeight="1" x14ac:dyDescent="0.2">
      <c r="A37" s="1062"/>
      <c r="B37" s="1065"/>
      <c r="C37" s="1059"/>
      <c r="D37" s="1160"/>
      <c r="E37" s="1070"/>
      <c r="F37" s="459" t="s">
        <v>89</v>
      </c>
      <c r="G37" s="90" t="s">
        <v>73</v>
      </c>
      <c r="H37" s="100">
        <v>26.13</v>
      </c>
      <c r="I37" s="100">
        <v>10</v>
      </c>
      <c r="J37" s="103"/>
      <c r="K37" s="103"/>
      <c r="L37" s="527"/>
    </row>
    <row r="38" spans="1:13" s="1" customFormat="1" ht="12.75" customHeight="1" x14ac:dyDescent="0.2">
      <c r="A38" s="1062"/>
      <c r="B38" s="1065"/>
      <c r="C38" s="1059"/>
      <c r="D38" s="1160"/>
      <c r="E38" s="1070"/>
      <c r="F38" s="459" t="s">
        <v>89</v>
      </c>
      <c r="G38" s="361" t="s">
        <v>105</v>
      </c>
      <c r="H38" s="100">
        <v>1.37</v>
      </c>
      <c r="I38" s="103"/>
      <c r="J38" s="103"/>
      <c r="K38" s="103"/>
    </row>
    <row r="39" spans="1:13" s="1" customFormat="1" ht="12.75" customHeight="1" thickBot="1" x14ac:dyDescent="0.25">
      <c r="A39" s="1062"/>
      <c r="B39" s="1065"/>
      <c r="C39" s="1059"/>
      <c r="D39" s="1160"/>
      <c r="E39" s="1070"/>
      <c r="F39" s="460" t="s">
        <v>89</v>
      </c>
      <c r="G39" s="461" t="s">
        <v>566</v>
      </c>
      <c r="H39" s="100">
        <v>0.3</v>
      </c>
      <c r="I39" s="100">
        <v>28</v>
      </c>
      <c r="J39" s="103"/>
      <c r="K39" s="103"/>
      <c r="L39" s="527"/>
    </row>
    <row r="40" spans="1:13" s="1" customFormat="1" ht="12.75" hidden="1" customHeight="1" thickBot="1" x14ac:dyDescent="0.25">
      <c r="A40" s="1062"/>
      <c r="B40" s="1065"/>
      <c r="C40" s="1059"/>
      <c r="D40" s="1160"/>
      <c r="E40" s="1070"/>
      <c r="F40" s="648" t="s">
        <v>89</v>
      </c>
      <c r="G40" s="649" t="s">
        <v>72</v>
      </c>
      <c r="H40" s="490"/>
      <c r="I40" s="543"/>
      <c r="J40" s="543"/>
      <c r="K40" s="543"/>
    </row>
    <row r="41" spans="1:13" s="1" customFormat="1" ht="10.8" thickBot="1" x14ac:dyDescent="0.25">
      <c r="A41" s="1063"/>
      <c r="B41" s="1066"/>
      <c r="C41" s="1060"/>
      <c r="D41" s="1167"/>
      <c r="E41" s="1071"/>
      <c r="F41" s="1035" t="s">
        <v>46</v>
      </c>
      <c r="G41" s="1036"/>
      <c r="H41" s="597">
        <f t="shared" ref="H41:I41" si="12">H36+H37+H38+H39</f>
        <v>47.949999999999996</v>
      </c>
      <c r="I41" s="662">
        <f t="shared" si="12"/>
        <v>38</v>
      </c>
      <c r="J41" s="662">
        <f t="shared" ref="J41:K41" si="13">J36+J37+J38+J39</f>
        <v>0</v>
      </c>
      <c r="K41" s="662">
        <f t="shared" si="13"/>
        <v>0</v>
      </c>
    </row>
    <row r="42" spans="1:13" s="1" customFormat="1" ht="14.25" customHeight="1" x14ac:dyDescent="0.2">
      <c r="A42" s="1061">
        <v>1</v>
      </c>
      <c r="B42" s="1064">
        <v>1</v>
      </c>
      <c r="C42" s="1046">
        <v>9</v>
      </c>
      <c r="D42" s="1067" t="s">
        <v>637</v>
      </c>
      <c r="E42" s="1044" t="s">
        <v>695</v>
      </c>
      <c r="F42" s="458" t="s">
        <v>89</v>
      </c>
      <c r="G42" s="524" t="s">
        <v>79</v>
      </c>
      <c r="H42" s="846"/>
      <c r="I42" s="846"/>
      <c r="J42" s="850"/>
      <c r="K42" s="255"/>
    </row>
    <row r="43" spans="1:13" s="1" customFormat="1" ht="15.9" customHeight="1" x14ac:dyDescent="0.2">
      <c r="A43" s="1062"/>
      <c r="B43" s="1065"/>
      <c r="C43" s="1059"/>
      <c r="D43" s="1068"/>
      <c r="E43" s="1070"/>
      <c r="F43" s="656" t="s">
        <v>89</v>
      </c>
      <c r="G43" s="519" t="s">
        <v>73</v>
      </c>
      <c r="H43" s="847">
        <v>84.7</v>
      </c>
      <c r="I43" s="847">
        <v>195.2</v>
      </c>
      <c r="J43" s="851"/>
      <c r="K43" s="493"/>
      <c r="M43" s="1" t="s">
        <v>731</v>
      </c>
    </row>
    <row r="44" spans="1:13" s="1" customFormat="1" ht="12.6" customHeight="1" x14ac:dyDescent="0.2">
      <c r="A44" s="1062"/>
      <c r="B44" s="1065"/>
      <c r="C44" s="1059"/>
      <c r="D44" s="1068"/>
      <c r="E44" s="1070"/>
      <c r="F44" s="656" t="s">
        <v>89</v>
      </c>
      <c r="G44" s="492" t="s">
        <v>105</v>
      </c>
      <c r="H44" s="847"/>
      <c r="I44" s="847">
        <v>20.8</v>
      </c>
      <c r="J44" s="851"/>
      <c r="K44" s="493"/>
    </row>
    <row r="45" spans="1:13" s="1" customFormat="1" ht="17.399999999999999" hidden="1" customHeight="1" x14ac:dyDescent="0.2">
      <c r="A45" s="1062"/>
      <c r="B45" s="1065"/>
      <c r="C45" s="1059"/>
      <c r="D45" s="1068"/>
      <c r="E45" s="1070"/>
      <c r="F45" s="659" t="s">
        <v>89</v>
      </c>
      <c r="G45" s="193" t="s">
        <v>566</v>
      </c>
      <c r="H45" s="848"/>
      <c r="I45" s="848"/>
      <c r="J45" s="851"/>
      <c r="K45" s="493"/>
    </row>
    <row r="46" spans="1:13" s="1" customFormat="1" ht="16.2" customHeight="1" thickBot="1" x14ac:dyDescent="0.25">
      <c r="A46" s="1062"/>
      <c r="B46" s="1065"/>
      <c r="C46" s="1059"/>
      <c r="D46" s="1068"/>
      <c r="E46" s="1070"/>
      <c r="F46" s="462" t="s">
        <v>89</v>
      </c>
      <c r="G46" s="336" t="s">
        <v>72</v>
      </c>
      <c r="H46" s="849"/>
      <c r="I46" s="849"/>
      <c r="J46" s="852"/>
      <c r="K46" s="485"/>
    </row>
    <row r="47" spans="1:13" s="1" customFormat="1" ht="15.75" customHeight="1" thickBot="1" x14ac:dyDescent="0.25">
      <c r="A47" s="1063"/>
      <c r="B47" s="1066"/>
      <c r="C47" s="1060"/>
      <c r="D47" s="1069"/>
      <c r="E47" s="1071"/>
      <c r="F47" s="1035" t="s">
        <v>46</v>
      </c>
      <c r="G47" s="1036"/>
      <c r="H47" s="265">
        <f t="shared" ref="H47:J47" si="14">H42+H43+H44+H45</f>
        <v>84.7</v>
      </c>
      <c r="I47" s="266">
        <f t="shared" si="14"/>
        <v>216</v>
      </c>
      <c r="J47" s="266">
        <f t="shared" si="14"/>
        <v>0</v>
      </c>
      <c r="K47" s="266">
        <f t="shared" ref="K47" si="15">K42+K43+K44+K45</f>
        <v>0</v>
      </c>
    </row>
    <row r="48" spans="1:13" s="1" customFormat="1" ht="14.25" customHeight="1" x14ac:dyDescent="0.2">
      <c r="A48" s="1061">
        <v>1</v>
      </c>
      <c r="B48" s="1064">
        <v>1</v>
      </c>
      <c r="C48" s="1046">
        <v>10</v>
      </c>
      <c r="D48" s="1074" t="s">
        <v>721</v>
      </c>
      <c r="E48" s="1044" t="s">
        <v>29</v>
      </c>
      <c r="F48" s="586" t="s">
        <v>739</v>
      </c>
      <c r="G48" s="50" t="s">
        <v>72</v>
      </c>
      <c r="H48" s="219">
        <v>28</v>
      </c>
      <c r="I48" s="219">
        <v>30</v>
      </c>
      <c r="J48" s="219">
        <v>30</v>
      </c>
      <c r="K48" s="219">
        <v>30</v>
      </c>
    </row>
    <row r="49" spans="1:11" s="1" customFormat="1" ht="12.6" customHeight="1" x14ac:dyDescent="0.2">
      <c r="A49" s="1062"/>
      <c r="B49" s="1065"/>
      <c r="C49" s="1059"/>
      <c r="D49" s="1075"/>
      <c r="E49" s="1070"/>
      <c r="F49" s="587" t="s">
        <v>739</v>
      </c>
      <c r="G49" s="657" t="s">
        <v>73</v>
      </c>
      <c r="H49" s="100"/>
      <c r="I49" s="103"/>
      <c r="J49" s="103"/>
      <c r="K49" s="103"/>
    </row>
    <row r="50" spans="1:11" s="1" customFormat="1" ht="12.6" customHeight="1" thickBot="1" x14ac:dyDescent="0.25">
      <c r="A50" s="1062"/>
      <c r="B50" s="1065"/>
      <c r="C50" s="1059"/>
      <c r="D50" s="1075"/>
      <c r="E50" s="1070"/>
      <c r="F50" s="613" t="s">
        <v>739</v>
      </c>
      <c r="G50" s="614" t="s">
        <v>105</v>
      </c>
      <c r="H50" s="130"/>
      <c r="I50" s="237"/>
      <c r="J50" s="237"/>
      <c r="K50" s="237"/>
    </row>
    <row r="51" spans="1:11" s="1" customFormat="1" ht="0.6" customHeight="1" thickBot="1" x14ac:dyDescent="0.25">
      <c r="A51" s="1062"/>
      <c r="B51" s="1065"/>
      <c r="C51" s="1059"/>
      <c r="D51" s="1075"/>
      <c r="E51" s="1070"/>
      <c r="F51" s="384" t="s">
        <v>89</v>
      </c>
      <c r="G51" s="193" t="s">
        <v>566</v>
      </c>
      <c r="H51" s="507"/>
      <c r="I51" s="543"/>
      <c r="J51" s="543"/>
      <c r="K51" s="543"/>
    </row>
    <row r="52" spans="1:11" s="1" customFormat="1" ht="14.4" customHeight="1" thickBot="1" x14ac:dyDescent="0.25">
      <c r="A52" s="1063"/>
      <c r="B52" s="1066"/>
      <c r="C52" s="1059"/>
      <c r="D52" s="1075"/>
      <c r="E52" s="1070"/>
      <c r="F52" s="1051" t="s">
        <v>46</v>
      </c>
      <c r="G52" s="1052"/>
      <c r="H52" s="597">
        <f t="shared" ref="H52:J52" si="16">H48+H49+H50+H51</f>
        <v>28</v>
      </c>
      <c r="I52" s="597">
        <f t="shared" si="16"/>
        <v>30</v>
      </c>
      <c r="J52" s="597">
        <f t="shared" si="16"/>
        <v>30</v>
      </c>
      <c r="K52" s="597">
        <f t="shared" ref="K52" si="17">K48+K49+K50+K51</f>
        <v>30</v>
      </c>
    </row>
    <row r="53" spans="1:11" s="1" customFormat="1" ht="15.9" customHeight="1" thickBot="1" x14ac:dyDescent="0.25">
      <c r="A53" s="393">
        <v>1</v>
      </c>
      <c r="B53" s="853">
        <v>1</v>
      </c>
      <c r="C53" s="1083" t="s">
        <v>43</v>
      </c>
      <c r="D53" s="1084"/>
      <c r="E53" s="1084"/>
      <c r="F53" s="1084"/>
      <c r="G53" s="1085"/>
      <c r="H53" s="370">
        <f>H20+H22+H25+H27+H29+H32+H35+H41+H47+H52</f>
        <v>2030.65</v>
      </c>
      <c r="I53" s="370">
        <f t="shared" ref="I53:J53" si="18">I20+I22+I25+I27+I29+I32+I35+I41+I47+I52</f>
        <v>2494.3000000000002</v>
      </c>
      <c r="J53" s="370">
        <f t="shared" si="18"/>
        <v>90</v>
      </c>
      <c r="K53" s="370">
        <f t="shared" ref="K53" si="19">K20+K22+K25+K27+K29+K32+K35+K41+K47+K52</f>
        <v>90</v>
      </c>
    </row>
    <row r="54" spans="1:11" s="3" customFormat="1" ht="15.9" customHeight="1" thickBot="1" x14ac:dyDescent="0.25">
      <c r="A54" s="7">
        <v>1</v>
      </c>
      <c r="B54" s="9">
        <v>2</v>
      </c>
      <c r="C54" s="1168" t="s">
        <v>76</v>
      </c>
      <c r="D54" s="1169"/>
      <c r="E54" s="1169"/>
      <c r="F54" s="1169"/>
      <c r="G54" s="1169"/>
      <c r="H54" s="1169"/>
      <c r="I54" s="1169"/>
      <c r="J54" s="1169"/>
      <c r="K54" s="1170"/>
    </row>
    <row r="55" spans="1:11" s="1" customFormat="1" ht="14.4" customHeight="1" thickBot="1" x14ac:dyDescent="0.25">
      <c r="A55" s="1037">
        <v>1</v>
      </c>
      <c r="B55" s="1038">
        <v>2</v>
      </c>
      <c r="C55" s="1086">
        <v>1</v>
      </c>
      <c r="D55" s="1164" t="s">
        <v>553</v>
      </c>
      <c r="E55" s="1165" t="s">
        <v>29</v>
      </c>
      <c r="F55" s="598" t="s">
        <v>90</v>
      </c>
      <c r="G55" s="129" t="s">
        <v>72</v>
      </c>
      <c r="H55" s="990">
        <v>42</v>
      </c>
      <c r="I55" s="374">
        <v>40</v>
      </c>
      <c r="J55" s="374">
        <v>40</v>
      </c>
      <c r="K55" s="374">
        <v>40</v>
      </c>
    </row>
    <row r="56" spans="1:11" s="1" customFormat="1" ht="21" customHeight="1" thickBot="1" x14ac:dyDescent="0.25">
      <c r="A56" s="1037"/>
      <c r="B56" s="1038"/>
      <c r="C56" s="1045"/>
      <c r="D56" s="1096"/>
      <c r="E56" s="1166"/>
      <c r="F56" s="1035" t="s">
        <v>46</v>
      </c>
      <c r="G56" s="1036"/>
      <c r="H56" s="266">
        <f t="shared" ref="H56:I56" si="20">H55</f>
        <v>42</v>
      </c>
      <c r="I56" s="554">
        <f t="shared" si="20"/>
        <v>40</v>
      </c>
      <c r="J56" s="554">
        <f t="shared" ref="J56:K56" si="21">J55</f>
        <v>40</v>
      </c>
      <c r="K56" s="554">
        <f t="shared" si="21"/>
        <v>40</v>
      </c>
    </row>
    <row r="57" spans="1:11" s="1" customFormat="1" ht="21" hidden="1" customHeight="1" thickBot="1" x14ac:dyDescent="0.25">
      <c r="A57" s="1053">
        <v>1</v>
      </c>
      <c r="B57" s="1056">
        <v>2</v>
      </c>
      <c r="C57" s="1046">
        <v>2</v>
      </c>
      <c r="D57" s="1077" t="s">
        <v>81</v>
      </c>
      <c r="E57" s="1079">
        <v>11</v>
      </c>
      <c r="F57" s="195" t="s">
        <v>92</v>
      </c>
      <c r="G57" s="136" t="s">
        <v>72</v>
      </c>
      <c r="H57" s="663">
        <v>0</v>
      </c>
      <c r="I57" s="216">
        <v>0</v>
      </c>
      <c r="J57" s="216"/>
      <c r="K57" s="216"/>
    </row>
    <row r="58" spans="1:11" s="1" customFormat="1" ht="21" hidden="1" customHeight="1" thickBot="1" x14ac:dyDescent="0.25">
      <c r="A58" s="1055"/>
      <c r="B58" s="1058"/>
      <c r="C58" s="1076"/>
      <c r="D58" s="1078"/>
      <c r="E58" s="1080"/>
      <c r="F58" s="1081" t="s">
        <v>46</v>
      </c>
      <c r="G58" s="1082"/>
      <c r="H58" s="364">
        <v>0</v>
      </c>
      <c r="I58" s="204">
        <v>0</v>
      </c>
      <c r="J58" s="204"/>
      <c r="K58" s="204"/>
    </row>
    <row r="59" spans="1:11" s="1" customFormat="1" ht="15.6" customHeight="1" thickBot="1" x14ac:dyDescent="0.25">
      <c r="A59" s="393">
        <v>1</v>
      </c>
      <c r="B59" s="394">
        <v>2</v>
      </c>
      <c r="C59" s="1072" t="s">
        <v>43</v>
      </c>
      <c r="D59" s="1072"/>
      <c r="E59" s="1072"/>
      <c r="F59" s="1072"/>
      <c r="G59" s="1073"/>
      <c r="H59" s="877">
        <f t="shared" ref="H59:I59" si="22">H56+H58</f>
        <v>42</v>
      </c>
      <c r="I59" s="878">
        <f t="shared" si="22"/>
        <v>40</v>
      </c>
      <c r="J59" s="878">
        <f>J56+J58</f>
        <v>40</v>
      </c>
      <c r="K59" s="878">
        <f>K56+K58</f>
        <v>40</v>
      </c>
    </row>
    <row r="60" spans="1:11" s="3" customFormat="1" ht="13.2" customHeight="1" thickBot="1" x14ac:dyDescent="0.25">
      <c r="A60" s="7">
        <v>1</v>
      </c>
      <c r="B60" s="876">
        <v>3</v>
      </c>
      <c r="C60" s="1020" t="s">
        <v>75</v>
      </c>
      <c r="D60" s="1021"/>
      <c r="E60" s="1021"/>
      <c r="F60" s="1021"/>
      <c r="G60" s="1021"/>
      <c r="H60" s="1021"/>
      <c r="I60" s="1021"/>
      <c r="J60" s="1021"/>
      <c r="K60" s="1022"/>
    </row>
    <row r="61" spans="1:11" s="1" customFormat="1" ht="15.75" hidden="1" customHeight="1" x14ac:dyDescent="0.2">
      <c r="A61" s="1053">
        <v>1</v>
      </c>
      <c r="B61" s="1056">
        <v>3</v>
      </c>
      <c r="C61" s="1059">
        <v>1</v>
      </c>
      <c r="D61" s="1087" t="s">
        <v>94</v>
      </c>
      <c r="E61" s="1070" t="s">
        <v>555</v>
      </c>
      <c r="F61" s="706" t="s">
        <v>88</v>
      </c>
      <c r="G61" s="652" t="s">
        <v>72</v>
      </c>
      <c r="H61" s="450"/>
      <c r="I61" s="686">
        <v>0</v>
      </c>
      <c r="J61" s="686"/>
      <c r="K61" s="686"/>
    </row>
    <row r="62" spans="1:11" s="1" customFormat="1" ht="15.9" hidden="1" customHeight="1" thickBot="1" x14ac:dyDescent="0.25">
      <c r="A62" s="1054"/>
      <c r="B62" s="1057"/>
      <c r="C62" s="1059"/>
      <c r="D62" s="1087"/>
      <c r="E62" s="1070"/>
      <c r="F62" s="395" t="s">
        <v>88</v>
      </c>
      <c r="G62" s="51" t="s">
        <v>73</v>
      </c>
      <c r="H62" s="291"/>
      <c r="I62" s="100">
        <v>0</v>
      </c>
      <c r="J62" s="100"/>
      <c r="K62" s="100"/>
    </row>
    <row r="63" spans="1:11" s="1" customFormat="1" ht="15.9" hidden="1" customHeight="1" thickBot="1" x14ac:dyDescent="0.25">
      <c r="A63" s="1055"/>
      <c r="B63" s="1058"/>
      <c r="C63" s="1060"/>
      <c r="D63" s="1088"/>
      <c r="E63" s="1071"/>
      <c r="F63" s="1081" t="s">
        <v>46</v>
      </c>
      <c r="G63" s="1082"/>
      <c r="H63" s="204">
        <f t="shared" ref="H63:I63" si="23">SUM(H61,H62)</f>
        <v>0</v>
      </c>
      <c r="I63" s="106">
        <f t="shared" si="23"/>
        <v>0</v>
      </c>
      <c r="J63" s="106">
        <f t="shared" ref="J63:K63" si="24">SUM(J61,J62)</f>
        <v>0</v>
      </c>
      <c r="K63" s="106">
        <f t="shared" si="24"/>
        <v>0</v>
      </c>
    </row>
    <row r="64" spans="1:11" s="1" customFormat="1" ht="15.6" hidden="1" customHeight="1" thickBot="1" x14ac:dyDescent="0.25">
      <c r="A64" s="1037">
        <v>1</v>
      </c>
      <c r="B64" s="1038">
        <v>3</v>
      </c>
      <c r="C64" s="1045">
        <v>2</v>
      </c>
      <c r="D64" s="1047" t="s">
        <v>78</v>
      </c>
      <c r="E64" s="1049" t="s">
        <v>556</v>
      </c>
      <c r="F64" s="405" t="s">
        <v>88</v>
      </c>
      <c r="G64" s="71" t="s">
        <v>72</v>
      </c>
      <c r="H64" s="206"/>
      <c r="I64" s="131"/>
      <c r="J64" s="131"/>
      <c r="K64" s="131"/>
    </row>
    <row r="65" spans="1:12" s="1" customFormat="1" ht="15.6" hidden="1" customHeight="1" thickBot="1" x14ac:dyDescent="0.25">
      <c r="A65" s="1037"/>
      <c r="B65" s="1038"/>
      <c r="C65" s="1046"/>
      <c r="D65" s="1048"/>
      <c r="E65" s="1050"/>
      <c r="F65" s="1051" t="s">
        <v>46</v>
      </c>
      <c r="G65" s="1052"/>
      <c r="H65" s="199">
        <f t="shared" ref="H65:I65" si="25">H64</f>
        <v>0</v>
      </c>
      <c r="I65" s="102">
        <f t="shared" si="25"/>
        <v>0</v>
      </c>
      <c r="J65" s="102">
        <f t="shared" ref="J65:K65" si="26">J64</f>
        <v>0</v>
      </c>
      <c r="K65" s="102">
        <f t="shared" si="26"/>
        <v>0</v>
      </c>
    </row>
    <row r="66" spans="1:12" s="1" customFormat="1" ht="15.9" customHeight="1" x14ac:dyDescent="0.2">
      <c r="A66" s="1037">
        <v>1</v>
      </c>
      <c r="B66" s="1038">
        <v>3</v>
      </c>
      <c r="C66" s="1045">
        <v>3</v>
      </c>
      <c r="D66" s="1096" t="s">
        <v>554</v>
      </c>
      <c r="E66" s="1101" t="s">
        <v>29</v>
      </c>
      <c r="F66" s="586" t="s">
        <v>88</v>
      </c>
      <c r="G66" s="50" t="s">
        <v>72</v>
      </c>
      <c r="H66" s="488">
        <v>35</v>
      </c>
      <c r="I66" s="100">
        <v>55</v>
      </c>
      <c r="J66" s="100">
        <v>55</v>
      </c>
      <c r="K66" s="100">
        <v>55</v>
      </c>
    </row>
    <row r="67" spans="1:12" s="1" customFormat="1" ht="15.9" customHeight="1" x14ac:dyDescent="0.2">
      <c r="A67" s="1147"/>
      <c r="B67" s="1148"/>
      <c r="C67" s="1149"/>
      <c r="D67" s="1150"/>
      <c r="E67" s="1044"/>
      <c r="F67" s="587" t="s">
        <v>88</v>
      </c>
      <c r="G67" s="657" t="s">
        <v>73</v>
      </c>
      <c r="H67" s="488">
        <v>12</v>
      </c>
      <c r="I67" s="100">
        <v>39.5</v>
      </c>
      <c r="J67" s="100"/>
      <c r="K67" s="100"/>
      <c r="L67" s="527"/>
    </row>
    <row r="68" spans="1:12" s="1" customFormat="1" ht="15.9" customHeight="1" thickBot="1" x14ac:dyDescent="0.25">
      <c r="A68" s="1147"/>
      <c r="B68" s="1148"/>
      <c r="C68" s="1149"/>
      <c r="D68" s="1150"/>
      <c r="E68" s="1044"/>
      <c r="F68" s="613" t="s">
        <v>88</v>
      </c>
      <c r="G68" s="545" t="s">
        <v>105</v>
      </c>
      <c r="H68" s="490">
        <v>1</v>
      </c>
      <c r="I68" s="490">
        <v>2.4</v>
      </c>
      <c r="J68" s="490"/>
      <c r="K68" s="543"/>
    </row>
    <row r="69" spans="1:12" s="1" customFormat="1" ht="15.9" customHeight="1" thickBot="1" x14ac:dyDescent="0.25">
      <c r="A69" s="1037"/>
      <c r="B69" s="1038"/>
      <c r="C69" s="1046"/>
      <c r="D69" s="1074"/>
      <c r="E69" s="1044"/>
      <c r="F69" s="1051" t="s">
        <v>46</v>
      </c>
      <c r="G69" s="1151"/>
      <c r="H69" s="265">
        <f>H66+H67+H68</f>
        <v>48</v>
      </c>
      <c r="I69" s="265">
        <f t="shared" ref="I69:J69" si="27">I66+I67+I68</f>
        <v>96.9</v>
      </c>
      <c r="J69" s="265">
        <f t="shared" si="27"/>
        <v>55</v>
      </c>
      <c r="K69" s="265">
        <f t="shared" ref="K69" si="28">K66+K67+K68</f>
        <v>55</v>
      </c>
    </row>
    <row r="70" spans="1:12" s="1" customFormat="1" ht="14.4" customHeight="1" x14ac:dyDescent="0.2">
      <c r="A70" s="1061">
        <v>1</v>
      </c>
      <c r="B70" s="1064">
        <v>3</v>
      </c>
      <c r="C70" s="1157">
        <v>4</v>
      </c>
      <c r="D70" s="1159" t="s">
        <v>723</v>
      </c>
      <c r="E70" s="1050" t="s">
        <v>29</v>
      </c>
      <c r="F70" s="586" t="s">
        <v>88</v>
      </c>
      <c r="G70" s="73" t="s">
        <v>79</v>
      </c>
      <c r="H70" s="512"/>
      <c r="I70" s="846"/>
      <c r="J70" s="219"/>
      <c r="K70" s="219"/>
    </row>
    <row r="71" spans="1:12" s="1" customFormat="1" ht="15.9" customHeight="1" x14ac:dyDescent="0.2">
      <c r="A71" s="1062"/>
      <c r="B71" s="1065"/>
      <c r="C71" s="1158"/>
      <c r="D71" s="1160"/>
      <c r="E71" s="1070"/>
      <c r="F71" s="587" t="s">
        <v>88</v>
      </c>
      <c r="G71" s="657" t="s">
        <v>73</v>
      </c>
      <c r="H71" s="991">
        <v>58.07</v>
      </c>
      <c r="I71" s="847"/>
      <c r="J71" s="488"/>
      <c r="K71" s="488"/>
      <c r="L71" s="527"/>
    </row>
    <row r="72" spans="1:12" s="1" customFormat="1" ht="15.6" customHeight="1" x14ac:dyDescent="0.2">
      <c r="A72" s="1062"/>
      <c r="B72" s="1065"/>
      <c r="C72" s="1158"/>
      <c r="D72" s="1160"/>
      <c r="E72" s="1070"/>
      <c r="F72" s="666" t="s">
        <v>88</v>
      </c>
      <c r="G72" s="657" t="s">
        <v>72</v>
      </c>
      <c r="H72" s="991"/>
      <c r="I72" s="847"/>
      <c r="J72" s="488"/>
      <c r="K72" s="488"/>
    </row>
    <row r="73" spans="1:12" s="1" customFormat="1" ht="15.6" customHeight="1" thickBot="1" x14ac:dyDescent="0.25">
      <c r="A73" s="1062"/>
      <c r="B73" s="1065"/>
      <c r="C73" s="1158"/>
      <c r="D73" s="1160"/>
      <c r="E73" s="1070"/>
      <c r="F73" s="667" t="s">
        <v>88</v>
      </c>
      <c r="G73" s="545" t="s">
        <v>105</v>
      </c>
      <c r="H73" s="814"/>
      <c r="I73" s="915">
        <v>9</v>
      </c>
      <c r="J73" s="547"/>
      <c r="K73" s="547"/>
    </row>
    <row r="74" spans="1:12" s="1" customFormat="1" ht="15.9" customHeight="1" thickBot="1" x14ac:dyDescent="0.25">
      <c r="A74" s="1063"/>
      <c r="B74" s="1066"/>
      <c r="C74" s="1158"/>
      <c r="D74" s="1160"/>
      <c r="E74" s="1161"/>
      <c r="F74" s="1162" t="s">
        <v>46</v>
      </c>
      <c r="G74" s="1163"/>
      <c r="H74" s="335">
        <f>H70+H71+H73+H72</f>
        <v>58.07</v>
      </c>
      <c r="I74" s="335">
        <f t="shared" ref="I74:J74" si="29">I70+I71+I73+I72</f>
        <v>9</v>
      </c>
      <c r="J74" s="335">
        <f t="shared" si="29"/>
        <v>0</v>
      </c>
      <c r="K74" s="335">
        <f t="shared" ref="K74" si="30">K70+K71+K73+K72</f>
        <v>0</v>
      </c>
    </row>
    <row r="75" spans="1:12" s="1" customFormat="1" ht="15.9" customHeight="1" thickBot="1" x14ac:dyDescent="0.25">
      <c r="A75" s="1037">
        <v>1</v>
      </c>
      <c r="B75" s="1038">
        <v>3</v>
      </c>
      <c r="C75" s="1039">
        <v>5</v>
      </c>
      <c r="D75" s="1041" t="s">
        <v>722</v>
      </c>
      <c r="E75" s="1043" t="s">
        <v>740</v>
      </c>
      <c r="F75" s="548" t="s">
        <v>741</v>
      </c>
      <c r="G75" s="71" t="s">
        <v>72</v>
      </c>
      <c r="H75" s="555">
        <v>120</v>
      </c>
      <c r="I75" s="490">
        <v>120</v>
      </c>
      <c r="J75" s="490">
        <v>130</v>
      </c>
      <c r="K75" s="490">
        <v>130</v>
      </c>
    </row>
    <row r="76" spans="1:12" s="1" customFormat="1" ht="15.9" customHeight="1" thickBot="1" x14ac:dyDescent="0.25">
      <c r="A76" s="1037"/>
      <c r="B76" s="1038"/>
      <c r="C76" s="1040"/>
      <c r="D76" s="1042"/>
      <c r="E76" s="1044"/>
      <c r="F76" s="1035" t="s">
        <v>46</v>
      </c>
      <c r="G76" s="1036"/>
      <c r="H76" s="265">
        <f t="shared" ref="H76:J76" si="31">H75</f>
        <v>120</v>
      </c>
      <c r="I76" s="265">
        <f t="shared" si="31"/>
        <v>120</v>
      </c>
      <c r="J76" s="265">
        <f t="shared" si="31"/>
        <v>130</v>
      </c>
      <c r="K76" s="265">
        <f t="shared" ref="K76" si="32">K75</f>
        <v>130</v>
      </c>
    </row>
    <row r="77" spans="1:12" s="1" customFormat="1" ht="15.9" customHeight="1" thickBot="1" x14ac:dyDescent="0.25">
      <c r="A77" s="393">
        <v>1</v>
      </c>
      <c r="B77" s="855">
        <v>3</v>
      </c>
      <c r="C77" s="1152" t="s">
        <v>43</v>
      </c>
      <c r="D77" s="1152"/>
      <c r="E77" s="1152"/>
      <c r="F77" s="1152"/>
      <c r="G77" s="1153"/>
      <c r="H77" s="856">
        <f>H63+H69+H76+H65+H74</f>
        <v>226.07</v>
      </c>
      <c r="I77" s="856">
        <f>I63+I69+I76+I65+I74</f>
        <v>225.9</v>
      </c>
      <c r="J77" s="856">
        <f>J63+J69+J76+J65+J74</f>
        <v>185</v>
      </c>
      <c r="K77" s="856">
        <f>K63+K69+K76+K65+K74</f>
        <v>185</v>
      </c>
    </row>
    <row r="78" spans="1:12" s="1" customFormat="1" ht="15.9" customHeight="1" thickBot="1" x14ac:dyDescent="0.25">
      <c r="A78" s="854">
        <v>1</v>
      </c>
      <c r="B78" s="1154" t="s">
        <v>44</v>
      </c>
      <c r="C78" s="1155"/>
      <c r="D78" s="1155"/>
      <c r="E78" s="1155"/>
      <c r="F78" s="1155"/>
      <c r="G78" s="1156"/>
      <c r="H78" s="857">
        <f t="shared" ref="H78:J78" si="33">H53+H59+H77</f>
        <v>2298.7200000000003</v>
      </c>
      <c r="I78" s="425">
        <f>I53+I59+I77</f>
        <v>2760.2000000000003</v>
      </c>
      <c r="J78" s="425">
        <f t="shared" si="33"/>
        <v>315</v>
      </c>
      <c r="K78" s="425">
        <f t="shared" ref="K78" si="34">K53+K59+K77</f>
        <v>315</v>
      </c>
    </row>
    <row r="79" spans="1:12" s="3" customFormat="1" ht="18" customHeight="1" thickBot="1" x14ac:dyDescent="0.25">
      <c r="A79" s="423">
        <v>2</v>
      </c>
      <c r="B79" s="1023" t="s">
        <v>53</v>
      </c>
      <c r="C79" s="1024"/>
      <c r="D79" s="1024"/>
      <c r="E79" s="1024"/>
      <c r="F79" s="1024"/>
      <c r="G79" s="1024"/>
      <c r="H79" s="1024"/>
      <c r="I79" s="1024"/>
      <c r="J79" s="1024"/>
      <c r="K79" s="1025"/>
    </row>
    <row r="80" spans="1:12" s="3" customFormat="1" ht="15.9" customHeight="1" thickBot="1" x14ac:dyDescent="0.25">
      <c r="A80" s="7">
        <v>2</v>
      </c>
      <c r="B80" s="858">
        <v>1</v>
      </c>
      <c r="C80" s="1020" t="s">
        <v>69</v>
      </c>
      <c r="D80" s="1021"/>
      <c r="E80" s="1021"/>
      <c r="F80" s="1021"/>
      <c r="G80" s="1021"/>
      <c r="H80" s="1021"/>
      <c r="I80" s="1021"/>
      <c r="J80" s="1021"/>
      <c r="K80" s="1022"/>
    </row>
    <row r="81" spans="1:11" s="1" customFormat="1" ht="12.75" hidden="1" customHeight="1" x14ac:dyDescent="0.2">
      <c r="A81" s="1037">
        <v>2</v>
      </c>
      <c r="B81" s="1038">
        <v>1</v>
      </c>
      <c r="C81" s="1142">
        <v>1</v>
      </c>
      <c r="D81" s="1144" t="s">
        <v>673</v>
      </c>
      <c r="E81" s="1145" t="s">
        <v>557</v>
      </c>
      <c r="F81" s="605" t="s">
        <v>88</v>
      </c>
      <c r="G81" s="652" t="s">
        <v>79</v>
      </c>
      <c r="H81" s="685"/>
      <c r="I81" s="450"/>
      <c r="J81" s="214"/>
      <c r="K81" s="214"/>
    </row>
    <row r="82" spans="1:11" s="1" customFormat="1" ht="12.75" hidden="1" customHeight="1" x14ac:dyDescent="0.2">
      <c r="A82" s="1132"/>
      <c r="B82" s="1133"/>
      <c r="C82" s="1142"/>
      <c r="D82" s="1144"/>
      <c r="E82" s="1145"/>
      <c r="F82" s="605" t="s">
        <v>88</v>
      </c>
      <c r="G82" s="83" t="s">
        <v>105</v>
      </c>
      <c r="H82" s="451"/>
      <c r="I82" s="942"/>
      <c r="J82" s="374"/>
      <c r="K82" s="374"/>
    </row>
    <row r="83" spans="1:11" s="1" customFormat="1" ht="13.5" hidden="1" customHeight="1" thickBot="1" x14ac:dyDescent="0.25">
      <c r="A83" s="1037"/>
      <c r="B83" s="1038"/>
      <c r="C83" s="1143"/>
      <c r="D83" s="1124"/>
      <c r="E83" s="1146"/>
      <c r="F83" s="613" t="s">
        <v>88</v>
      </c>
      <c r="G83" s="545" t="s">
        <v>565</v>
      </c>
      <c r="H83" s="562"/>
      <c r="I83" s="498"/>
      <c r="J83" s="555"/>
      <c r="K83" s="555"/>
    </row>
    <row r="84" spans="1:11" s="1" customFormat="1" ht="15.6" hidden="1" customHeight="1" thickBot="1" x14ac:dyDescent="0.25">
      <c r="A84" s="1037"/>
      <c r="B84" s="1038"/>
      <c r="C84" s="1143"/>
      <c r="D84" s="1124"/>
      <c r="E84" s="1146"/>
      <c r="F84" s="1035" t="s">
        <v>46</v>
      </c>
      <c r="G84" s="1103"/>
      <c r="H84" s="441">
        <f>H81+H82+H83</f>
        <v>0</v>
      </c>
      <c r="I84" s="441">
        <f>I81+I82+I83</f>
        <v>0</v>
      </c>
      <c r="J84" s="441">
        <f t="shared" ref="J84:K84" si="35">J81+J82+J83</f>
        <v>0</v>
      </c>
      <c r="K84" s="265">
        <f t="shared" si="35"/>
        <v>0</v>
      </c>
    </row>
    <row r="85" spans="1:11" s="1" customFormat="1" ht="15.6" hidden="1" customHeight="1" thickBot="1" x14ac:dyDescent="0.25">
      <c r="A85" s="1037">
        <v>2</v>
      </c>
      <c r="B85" s="1038">
        <v>1</v>
      </c>
      <c r="C85" s="1045">
        <v>2</v>
      </c>
      <c r="D85" s="1124" t="s">
        <v>82</v>
      </c>
      <c r="E85" s="1129" t="s">
        <v>478</v>
      </c>
      <c r="F85" s="195" t="s">
        <v>88</v>
      </c>
      <c r="G85" s="139" t="s">
        <v>72</v>
      </c>
      <c r="H85" s="532">
        <v>0</v>
      </c>
      <c r="I85" s="216">
        <v>0</v>
      </c>
      <c r="J85" s="216"/>
      <c r="K85" s="216"/>
    </row>
    <row r="86" spans="1:11" s="1" customFormat="1" ht="15.6" hidden="1" customHeight="1" thickBot="1" x14ac:dyDescent="0.25">
      <c r="A86" s="1037"/>
      <c r="B86" s="1038"/>
      <c r="C86" s="1045"/>
      <c r="D86" s="1124"/>
      <c r="E86" s="1130"/>
      <c r="F86" s="1035" t="s">
        <v>46</v>
      </c>
      <c r="G86" s="1103"/>
      <c r="H86" s="95">
        <v>0</v>
      </c>
      <c r="I86" s="199">
        <v>0</v>
      </c>
      <c r="J86" s="511"/>
      <c r="K86" s="511"/>
    </row>
    <row r="87" spans="1:11" s="1" customFormat="1" ht="15.6" hidden="1" customHeight="1" thickBot="1" x14ac:dyDescent="0.25">
      <c r="A87" s="1037">
        <v>2</v>
      </c>
      <c r="B87" s="1038">
        <v>1</v>
      </c>
      <c r="C87" s="1045">
        <v>3</v>
      </c>
      <c r="D87" s="1140" t="s">
        <v>87</v>
      </c>
      <c r="E87" s="1049" t="s">
        <v>29</v>
      </c>
      <c r="F87" s="188" t="s">
        <v>88</v>
      </c>
      <c r="G87" s="313" t="s">
        <v>73</v>
      </c>
      <c r="H87" s="101">
        <v>0</v>
      </c>
      <c r="I87" s="200">
        <v>0</v>
      </c>
      <c r="J87" s="497"/>
      <c r="K87" s="497"/>
    </row>
    <row r="88" spans="1:11" s="1" customFormat="1" ht="15.6" hidden="1" customHeight="1" thickBot="1" x14ac:dyDescent="0.25">
      <c r="A88" s="1037"/>
      <c r="B88" s="1038"/>
      <c r="C88" s="1045"/>
      <c r="D88" s="1140"/>
      <c r="E88" s="1102"/>
      <c r="F88" s="1035" t="s">
        <v>46</v>
      </c>
      <c r="G88" s="1103"/>
      <c r="H88" s="95">
        <f t="shared" ref="H88:I88" si="36">H87</f>
        <v>0</v>
      </c>
      <c r="I88" s="199">
        <f t="shared" si="36"/>
        <v>0</v>
      </c>
      <c r="J88" s="511"/>
      <c r="K88" s="511"/>
    </row>
    <row r="89" spans="1:11" s="1" customFormat="1" ht="15.6" hidden="1" customHeight="1" thickBot="1" x14ac:dyDescent="0.25">
      <c r="A89" s="1037">
        <v>2</v>
      </c>
      <c r="B89" s="1038">
        <v>1</v>
      </c>
      <c r="C89" s="1045">
        <v>4</v>
      </c>
      <c r="D89" s="1137" t="s">
        <v>96</v>
      </c>
      <c r="E89" s="1129">
        <v>9</v>
      </c>
      <c r="F89" s="195" t="s">
        <v>88</v>
      </c>
      <c r="G89" s="139" t="s">
        <v>72</v>
      </c>
      <c r="H89" s="154">
        <v>0</v>
      </c>
      <c r="I89" s="201">
        <v>0</v>
      </c>
      <c r="J89" s="528"/>
      <c r="K89" s="528"/>
    </row>
    <row r="90" spans="1:11" s="1" customFormat="1" ht="15.6" hidden="1" customHeight="1" thickBot="1" x14ac:dyDescent="0.25">
      <c r="A90" s="1037"/>
      <c r="B90" s="1038"/>
      <c r="C90" s="1045"/>
      <c r="D90" s="1137"/>
      <c r="E90" s="1130"/>
      <c r="F90" s="1127" t="s">
        <v>46</v>
      </c>
      <c r="G90" s="1141"/>
      <c r="H90" s="95">
        <v>0</v>
      </c>
      <c r="I90" s="199">
        <v>0</v>
      </c>
      <c r="J90" s="511"/>
      <c r="K90" s="511"/>
    </row>
    <row r="91" spans="1:11" s="1" customFormat="1" ht="15.6" hidden="1" customHeight="1" thickBot="1" x14ac:dyDescent="0.25">
      <c r="A91" s="1037">
        <v>2</v>
      </c>
      <c r="B91" s="1038">
        <v>1</v>
      </c>
      <c r="C91" s="1045">
        <v>5</v>
      </c>
      <c r="D91" s="1137" t="s">
        <v>83</v>
      </c>
      <c r="E91" s="1129" t="s">
        <v>477</v>
      </c>
      <c r="F91" s="137" t="s">
        <v>88</v>
      </c>
      <c r="G91" s="312" t="s">
        <v>72</v>
      </c>
      <c r="H91" s="154">
        <v>0</v>
      </c>
      <c r="I91" s="201">
        <v>0</v>
      </c>
      <c r="J91" s="528"/>
      <c r="K91" s="528"/>
    </row>
    <row r="92" spans="1:11" s="1" customFormat="1" ht="15.6" hidden="1" customHeight="1" thickBot="1" x14ac:dyDescent="0.25">
      <c r="A92" s="1037"/>
      <c r="B92" s="1038"/>
      <c r="C92" s="1045"/>
      <c r="D92" s="1137"/>
      <c r="E92" s="1130"/>
      <c r="F92" s="1035" t="s">
        <v>46</v>
      </c>
      <c r="G92" s="1103"/>
      <c r="H92" s="95">
        <v>0</v>
      </c>
      <c r="I92" s="199">
        <v>0</v>
      </c>
      <c r="J92" s="511"/>
      <c r="K92" s="511"/>
    </row>
    <row r="93" spans="1:11" s="1" customFormat="1" ht="15.6" hidden="1" customHeight="1" x14ac:dyDescent="0.2">
      <c r="A93" s="1037">
        <v>2</v>
      </c>
      <c r="B93" s="1056">
        <v>1</v>
      </c>
      <c r="C93" s="1045">
        <v>6</v>
      </c>
      <c r="D93" s="1137" t="s">
        <v>497</v>
      </c>
      <c r="E93" s="1138" t="s">
        <v>461</v>
      </c>
      <c r="F93" s="170" t="s">
        <v>88</v>
      </c>
      <c r="G93" s="169" t="s">
        <v>79</v>
      </c>
      <c r="H93" s="163">
        <v>0</v>
      </c>
      <c r="I93" s="203">
        <v>0</v>
      </c>
      <c r="J93" s="529"/>
      <c r="K93" s="529"/>
    </row>
    <row r="94" spans="1:11" s="1" customFormat="1" ht="15.6" hidden="1" customHeight="1" x14ac:dyDescent="0.2">
      <c r="A94" s="1037"/>
      <c r="B94" s="1057"/>
      <c r="C94" s="1045"/>
      <c r="D94" s="1137"/>
      <c r="E94" s="1138"/>
      <c r="F94" s="306" t="s">
        <v>88</v>
      </c>
      <c r="G94" s="286" t="s">
        <v>72</v>
      </c>
      <c r="H94" s="163">
        <v>0</v>
      </c>
      <c r="I94" s="203">
        <v>0</v>
      </c>
      <c r="J94" s="529"/>
      <c r="K94" s="529"/>
    </row>
    <row r="95" spans="1:11" s="1" customFormat="1" ht="15.6" hidden="1" customHeight="1" thickBot="1" x14ac:dyDescent="0.25">
      <c r="A95" s="1037"/>
      <c r="B95" s="1057"/>
      <c r="C95" s="1045"/>
      <c r="D95" s="1137"/>
      <c r="E95" s="1138"/>
      <c r="F95" s="307" t="s">
        <v>88</v>
      </c>
      <c r="G95" s="314" t="s">
        <v>73</v>
      </c>
      <c r="H95" s="163">
        <v>0</v>
      </c>
      <c r="I95" s="203">
        <v>0</v>
      </c>
      <c r="J95" s="529"/>
      <c r="K95" s="529"/>
    </row>
    <row r="96" spans="1:11" s="1" customFormat="1" ht="15.6" hidden="1" customHeight="1" thickBot="1" x14ac:dyDescent="0.25">
      <c r="A96" s="1037"/>
      <c r="B96" s="1058"/>
      <c r="C96" s="1045"/>
      <c r="D96" s="1137"/>
      <c r="E96" s="1139"/>
      <c r="F96" s="1051" t="s">
        <v>46</v>
      </c>
      <c r="G96" s="1131"/>
      <c r="H96" s="95">
        <v>0</v>
      </c>
      <c r="I96" s="199">
        <v>0</v>
      </c>
      <c r="J96" s="511"/>
      <c r="K96" s="511"/>
    </row>
    <row r="97" spans="1:11" s="1" customFormat="1" ht="15.6" customHeight="1" x14ac:dyDescent="0.2">
      <c r="A97" s="1037">
        <v>2</v>
      </c>
      <c r="B97" s="1038">
        <v>1</v>
      </c>
      <c r="C97" s="1045">
        <v>7</v>
      </c>
      <c r="D97" s="1100" t="s">
        <v>574</v>
      </c>
      <c r="E97" s="1135" t="s">
        <v>535</v>
      </c>
      <c r="F97" s="671" t="s">
        <v>89</v>
      </c>
      <c r="G97" s="172" t="s">
        <v>73</v>
      </c>
      <c r="H97" s="122">
        <v>121.7</v>
      </c>
      <c r="I97" s="200">
        <v>29.8</v>
      </c>
      <c r="J97" s="530"/>
      <c r="K97" s="530"/>
    </row>
    <row r="98" spans="1:11" s="1" customFormat="1" ht="15.6" customHeight="1" x14ac:dyDescent="0.2">
      <c r="A98" s="1132"/>
      <c r="B98" s="1133"/>
      <c r="C98" s="1039"/>
      <c r="D98" s="1134"/>
      <c r="E98" s="1136"/>
      <c r="F98" s="672" t="s">
        <v>89</v>
      </c>
      <c r="G98" s="691" t="s">
        <v>72</v>
      </c>
      <c r="H98" s="992"/>
      <c r="I98" s="847">
        <v>7.5</v>
      </c>
      <c r="J98" s="968"/>
      <c r="K98" s="968"/>
    </row>
    <row r="99" spans="1:11" s="1" customFormat="1" ht="15.6" customHeight="1" x14ac:dyDescent="0.2">
      <c r="A99" s="1037"/>
      <c r="B99" s="1038"/>
      <c r="C99" s="1045"/>
      <c r="D99" s="1100"/>
      <c r="E99" s="1135"/>
      <c r="F99" s="672" t="s">
        <v>89</v>
      </c>
      <c r="G99" s="657" t="s">
        <v>79</v>
      </c>
      <c r="H99" s="122">
        <v>61.2</v>
      </c>
      <c r="I99" s="200"/>
      <c r="J99" s="530"/>
      <c r="K99" s="530"/>
    </row>
    <row r="100" spans="1:11" s="1" customFormat="1" ht="13.95" customHeight="1" thickBot="1" x14ac:dyDescent="0.25">
      <c r="A100" s="1037"/>
      <c r="B100" s="1038"/>
      <c r="C100" s="1045"/>
      <c r="D100" s="1100"/>
      <c r="E100" s="1135"/>
      <c r="F100" s="673" t="s">
        <v>89</v>
      </c>
      <c r="G100" s="661" t="s">
        <v>105</v>
      </c>
      <c r="H100" s="669">
        <v>3.5</v>
      </c>
      <c r="I100" s="555">
        <v>4</v>
      </c>
      <c r="J100" s="670"/>
      <c r="K100" s="670"/>
    </row>
    <row r="101" spans="1:11" s="1" customFormat="1" ht="13.5" customHeight="1" thickBot="1" x14ac:dyDescent="0.25">
      <c r="A101" s="1037"/>
      <c r="B101" s="1038"/>
      <c r="C101" s="1045"/>
      <c r="D101" s="1100"/>
      <c r="E101" s="1135"/>
      <c r="F101" s="1035" t="s">
        <v>46</v>
      </c>
      <c r="G101" s="1103"/>
      <c r="H101" s="264">
        <f t="shared" ref="H101" si="37">H97+H99+H100</f>
        <v>186.4</v>
      </c>
      <c r="I101" s="265">
        <f>I97+I99+I100+I98</f>
        <v>41.3</v>
      </c>
      <c r="J101" s="265">
        <f t="shared" ref="J101:K101" si="38">J97+J99+J100</f>
        <v>0</v>
      </c>
      <c r="K101" s="265">
        <f t="shared" si="38"/>
        <v>0</v>
      </c>
    </row>
    <row r="102" spans="1:11" s="1" customFormat="1" ht="15.75" hidden="1" customHeight="1" x14ac:dyDescent="0.2">
      <c r="A102" s="1037">
        <v>2</v>
      </c>
      <c r="B102" s="1038">
        <v>1</v>
      </c>
      <c r="C102" s="1045">
        <v>8</v>
      </c>
      <c r="D102" s="1100" t="s">
        <v>84</v>
      </c>
      <c r="E102" s="1129" t="s">
        <v>477</v>
      </c>
      <c r="F102" s="573" t="s">
        <v>88</v>
      </c>
      <c r="G102" s="143" t="s">
        <v>72</v>
      </c>
      <c r="H102" s="532">
        <v>0</v>
      </c>
      <c r="I102" s="216">
        <v>0</v>
      </c>
      <c r="J102" s="216"/>
      <c r="K102" s="216"/>
    </row>
    <row r="103" spans="1:11" s="1" customFormat="1" ht="15.75" hidden="1" customHeight="1" thickBot="1" x14ac:dyDescent="0.25">
      <c r="A103" s="1037"/>
      <c r="B103" s="1038"/>
      <c r="C103" s="1045"/>
      <c r="D103" s="1100"/>
      <c r="E103" s="1129"/>
      <c r="F103" s="404" t="s">
        <v>88</v>
      </c>
      <c r="G103" s="315" t="s">
        <v>73</v>
      </c>
      <c r="H103" s="154">
        <v>0</v>
      </c>
      <c r="I103" s="201">
        <v>0</v>
      </c>
      <c r="J103" s="528"/>
      <c r="K103" s="528"/>
    </row>
    <row r="104" spans="1:11" s="1" customFormat="1" ht="15.75" hidden="1" customHeight="1" thickBot="1" x14ac:dyDescent="0.25">
      <c r="A104" s="1037"/>
      <c r="B104" s="1038"/>
      <c r="C104" s="1045"/>
      <c r="D104" s="1100"/>
      <c r="E104" s="1130"/>
      <c r="F104" s="1051" t="s">
        <v>46</v>
      </c>
      <c r="G104" s="1131"/>
      <c r="H104" s="95">
        <v>0</v>
      </c>
      <c r="I104" s="199">
        <v>0</v>
      </c>
      <c r="J104" s="511"/>
      <c r="K104" s="511"/>
    </row>
    <row r="105" spans="1:11" s="1" customFormat="1" ht="15.75" hidden="1" customHeight="1" x14ac:dyDescent="0.2">
      <c r="A105" s="1037">
        <v>2</v>
      </c>
      <c r="B105" s="1038">
        <v>1</v>
      </c>
      <c r="C105" s="1045">
        <v>9</v>
      </c>
      <c r="D105" s="1100" t="s">
        <v>252</v>
      </c>
      <c r="E105" s="1129" t="s">
        <v>477</v>
      </c>
      <c r="F105" s="404" t="s">
        <v>88</v>
      </c>
      <c r="G105" s="140" t="s">
        <v>72</v>
      </c>
      <c r="H105" s="154">
        <v>0</v>
      </c>
      <c r="I105" s="201">
        <v>0</v>
      </c>
      <c r="J105" s="528"/>
      <c r="K105" s="528"/>
    </row>
    <row r="106" spans="1:11" s="1" customFormat="1" ht="15.75" hidden="1" customHeight="1" thickBot="1" x14ac:dyDescent="0.25">
      <c r="A106" s="1037"/>
      <c r="B106" s="1038"/>
      <c r="C106" s="1045"/>
      <c r="D106" s="1100"/>
      <c r="E106" s="1129"/>
      <c r="F106" s="404" t="s">
        <v>88</v>
      </c>
      <c r="G106" s="315" t="s">
        <v>73</v>
      </c>
      <c r="H106" s="154">
        <v>0</v>
      </c>
      <c r="I106" s="201">
        <v>0</v>
      </c>
      <c r="J106" s="528"/>
      <c r="K106" s="528"/>
    </row>
    <row r="107" spans="1:11" s="1" customFormat="1" ht="16.95" hidden="1" customHeight="1" thickBot="1" x14ac:dyDescent="0.25">
      <c r="A107" s="1037"/>
      <c r="B107" s="1038"/>
      <c r="C107" s="1045"/>
      <c r="D107" s="1100"/>
      <c r="E107" s="1130"/>
      <c r="F107" s="1051" t="s">
        <v>46</v>
      </c>
      <c r="G107" s="1131"/>
      <c r="H107" s="95">
        <v>0</v>
      </c>
      <c r="I107" s="199">
        <v>0</v>
      </c>
      <c r="J107" s="511"/>
      <c r="K107" s="511"/>
    </row>
    <row r="108" spans="1:11" s="1" customFormat="1" ht="16.95" hidden="1" customHeight="1" thickBot="1" x14ac:dyDescent="0.25">
      <c r="A108" s="1037">
        <v>2</v>
      </c>
      <c r="B108" s="1038">
        <v>1</v>
      </c>
      <c r="C108" s="1045">
        <v>10</v>
      </c>
      <c r="D108" s="1100" t="s">
        <v>593</v>
      </c>
      <c r="E108" s="1044" t="s">
        <v>511</v>
      </c>
      <c r="F108" s="586" t="s">
        <v>88</v>
      </c>
      <c r="G108" s="50" t="s">
        <v>79</v>
      </c>
      <c r="H108" s="122"/>
      <c r="I108" s="198"/>
      <c r="J108" s="531"/>
      <c r="K108" s="531"/>
    </row>
    <row r="109" spans="1:11" s="1" customFormat="1" ht="16.95" hidden="1" customHeight="1" thickBot="1" x14ac:dyDescent="0.25">
      <c r="A109" s="1037"/>
      <c r="B109" s="1038"/>
      <c r="C109" s="1045"/>
      <c r="D109" s="1100"/>
      <c r="E109" s="1070"/>
      <c r="F109" s="613" t="s">
        <v>88</v>
      </c>
      <c r="G109" s="545" t="s">
        <v>73</v>
      </c>
      <c r="H109" s="669"/>
      <c r="I109" s="595"/>
      <c r="J109" s="595"/>
      <c r="K109" s="595"/>
    </row>
    <row r="110" spans="1:11" s="1" customFormat="1" ht="16.95" hidden="1" customHeight="1" thickBot="1" x14ac:dyDescent="0.25">
      <c r="A110" s="1037"/>
      <c r="B110" s="1038"/>
      <c r="C110" s="1045"/>
      <c r="D110" s="1100"/>
      <c r="E110" s="1071"/>
      <c r="F110" s="1035" t="s">
        <v>46</v>
      </c>
      <c r="G110" s="1103"/>
      <c r="H110" s="810">
        <f t="shared" ref="H110:I110" si="39">SUM(H108,H109)</f>
        <v>0</v>
      </c>
      <c r="I110" s="265">
        <f t="shared" si="39"/>
        <v>0</v>
      </c>
      <c r="J110" s="265">
        <f t="shared" ref="J110:K110" si="40">SUM(J108,J109)</f>
        <v>0</v>
      </c>
      <c r="K110" s="265">
        <f t="shared" si="40"/>
        <v>0</v>
      </c>
    </row>
    <row r="111" spans="1:11" s="1" customFormat="1" ht="15.9" customHeight="1" x14ac:dyDescent="0.2">
      <c r="A111" s="1037">
        <v>2</v>
      </c>
      <c r="B111" s="1038">
        <v>1</v>
      </c>
      <c r="C111" s="1045">
        <v>11</v>
      </c>
      <c r="D111" s="1100" t="s">
        <v>522</v>
      </c>
      <c r="E111" s="1101" t="s">
        <v>798</v>
      </c>
      <c r="F111" s="586" t="s">
        <v>88</v>
      </c>
      <c r="G111" s="524" t="s">
        <v>72</v>
      </c>
      <c r="H111" s="255"/>
      <c r="I111" s="488">
        <v>21.9</v>
      </c>
      <c r="J111" s="214"/>
      <c r="K111" s="214"/>
    </row>
    <row r="112" spans="1:11" s="1" customFormat="1" ht="15.9" customHeight="1" x14ac:dyDescent="0.2">
      <c r="A112" s="1037"/>
      <c r="B112" s="1038"/>
      <c r="C112" s="1045"/>
      <c r="D112" s="1100"/>
      <c r="E112" s="1101"/>
      <c r="F112" s="605" t="s">
        <v>88</v>
      </c>
      <c r="G112" s="519" t="s">
        <v>79</v>
      </c>
      <c r="H112" s="502">
        <v>11.1</v>
      </c>
      <c r="I112" s="488"/>
      <c r="J112" s="497"/>
      <c r="K112" s="497"/>
    </row>
    <row r="113" spans="1:11" s="1" customFormat="1" ht="15.9" customHeight="1" thickBot="1" x14ac:dyDescent="0.25">
      <c r="A113" s="1037"/>
      <c r="B113" s="1038"/>
      <c r="C113" s="1045"/>
      <c r="D113" s="1100"/>
      <c r="E113" s="1101"/>
      <c r="F113" s="613" t="s">
        <v>88</v>
      </c>
      <c r="G113" s="831" t="s">
        <v>73</v>
      </c>
      <c r="H113" s="813">
        <v>51.6</v>
      </c>
      <c r="I113" s="547">
        <v>206.9</v>
      </c>
      <c r="J113" s="385"/>
      <c r="K113" s="385"/>
    </row>
    <row r="114" spans="1:11" s="1" customFormat="1" ht="15.9" customHeight="1" thickBot="1" x14ac:dyDescent="0.25">
      <c r="A114" s="1037"/>
      <c r="B114" s="1038"/>
      <c r="C114" s="1045"/>
      <c r="D114" s="1100"/>
      <c r="E114" s="1102"/>
      <c r="F114" s="1035" t="s">
        <v>46</v>
      </c>
      <c r="G114" s="1103"/>
      <c r="H114" s="829">
        <f>H111+H113+H112</f>
        <v>62.7</v>
      </c>
      <c r="I114" s="262">
        <f>I111+I113+I112</f>
        <v>228.8</v>
      </c>
      <c r="J114" s="265">
        <f>J111+J113+J112</f>
        <v>0</v>
      </c>
      <c r="K114" s="265">
        <f>K111+K113+K112</f>
        <v>0</v>
      </c>
    </row>
    <row r="115" spans="1:11" s="1" customFormat="1" ht="15.9" customHeight="1" thickBot="1" x14ac:dyDescent="0.25">
      <c r="A115" s="393">
        <v>2</v>
      </c>
      <c r="B115" s="394">
        <v>1</v>
      </c>
      <c r="C115" s="1119" t="s">
        <v>43</v>
      </c>
      <c r="D115" s="1119"/>
      <c r="E115" s="1119"/>
      <c r="F115" s="1120"/>
      <c r="G115" s="1121"/>
      <c r="H115" s="367">
        <f>H84+H86+H88+H90+H92+H96+H101+H104+H107+H110+H114</f>
        <v>249.10000000000002</v>
      </c>
      <c r="I115" s="250">
        <f>I84+I86+I88+I90+I92+I96+I101+I104+I107+I110+I114</f>
        <v>270.10000000000002</v>
      </c>
      <c r="J115" s="250">
        <f>J84+J86+J88+J90+J92+J96+J101+J104+J107+J110+J114</f>
        <v>0</v>
      </c>
      <c r="K115" s="250">
        <f>K84+K86+K88+K90+K92+K96+K101+K104+K107+K110+K114</f>
        <v>0</v>
      </c>
    </row>
    <row r="116" spans="1:11" s="3" customFormat="1" ht="14.25" customHeight="1" thickBot="1" x14ac:dyDescent="0.25">
      <c r="A116" s="7">
        <v>2</v>
      </c>
      <c r="B116" s="9">
        <v>2</v>
      </c>
      <c r="C116" s="1020" t="s">
        <v>70</v>
      </c>
      <c r="D116" s="1021"/>
      <c r="E116" s="1021"/>
      <c r="F116" s="1021"/>
      <c r="G116" s="1021"/>
      <c r="H116" s="1021"/>
      <c r="I116" s="1021"/>
      <c r="J116" s="1021"/>
      <c r="K116" s="1022"/>
    </row>
    <row r="117" spans="1:11" s="1" customFormat="1" ht="15.75" hidden="1" customHeight="1" thickBot="1" x14ac:dyDescent="0.25">
      <c r="A117" s="1053">
        <v>2</v>
      </c>
      <c r="B117" s="1056">
        <v>2</v>
      </c>
      <c r="C117" s="1122">
        <v>1</v>
      </c>
      <c r="D117" s="1123" t="s">
        <v>85</v>
      </c>
      <c r="E117" s="1125" t="s">
        <v>445</v>
      </c>
      <c r="F117" s="426" t="s">
        <v>88</v>
      </c>
      <c r="G117" s="139" t="s">
        <v>72</v>
      </c>
      <c r="H117" s="327"/>
      <c r="I117" s="216"/>
      <c r="J117" s="216"/>
      <c r="K117" s="216"/>
    </row>
    <row r="118" spans="1:11" s="1" customFormat="1" ht="15.75" hidden="1" customHeight="1" thickBot="1" x14ac:dyDescent="0.25">
      <c r="A118" s="1055"/>
      <c r="B118" s="1058"/>
      <c r="C118" s="1095"/>
      <c r="D118" s="1124"/>
      <c r="E118" s="1126"/>
      <c r="F118" s="1127" t="s">
        <v>46</v>
      </c>
      <c r="G118" s="1128"/>
      <c r="H118" s="107">
        <f t="shared" ref="H118:I118" si="41">H117</f>
        <v>0</v>
      </c>
      <c r="I118" s="204">
        <f t="shared" si="41"/>
        <v>0</v>
      </c>
      <c r="J118" s="204">
        <f t="shared" ref="J118:K118" si="42">J117</f>
        <v>0</v>
      </c>
      <c r="K118" s="204">
        <f t="shared" si="42"/>
        <v>0</v>
      </c>
    </row>
    <row r="119" spans="1:11" s="1" customFormat="1" ht="15.9" customHeight="1" thickBot="1" x14ac:dyDescent="0.25">
      <c r="A119" s="1053">
        <v>2</v>
      </c>
      <c r="B119" s="1056">
        <v>2</v>
      </c>
      <c r="C119" s="1094">
        <v>2</v>
      </c>
      <c r="D119" s="1096" t="s">
        <v>86</v>
      </c>
      <c r="E119" s="1097" t="s">
        <v>782</v>
      </c>
      <c r="F119" s="606" t="s">
        <v>88</v>
      </c>
      <c r="G119" s="86" t="s">
        <v>72</v>
      </c>
      <c r="H119" s="590">
        <v>11.7</v>
      </c>
      <c r="I119" s="966">
        <v>13.5</v>
      </c>
      <c r="J119" s="966">
        <v>15</v>
      </c>
      <c r="K119" s="966">
        <v>16</v>
      </c>
    </row>
    <row r="120" spans="1:11" s="1" customFormat="1" ht="15.9" customHeight="1" thickBot="1" x14ac:dyDescent="0.25">
      <c r="A120" s="1055"/>
      <c r="B120" s="1058"/>
      <c r="C120" s="1095"/>
      <c r="D120" s="1096"/>
      <c r="E120" s="1098"/>
      <c r="F120" s="1081" t="s">
        <v>46</v>
      </c>
      <c r="G120" s="1099"/>
      <c r="H120" s="265">
        <f t="shared" ref="H120:I120" si="43">H119</f>
        <v>11.7</v>
      </c>
      <c r="I120" s="266">
        <f t="shared" si="43"/>
        <v>13.5</v>
      </c>
      <c r="J120" s="266">
        <f t="shared" ref="J120:K120" si="44">J119</f>
        <v>15</v>
      </c>
      <c r="K120" s="266">
        <f t="shared" si="44"/>
        <v>16</v>
      </c>
    </row>
    <row r="121" spans="1:11" s="1" customFormat="1" ht="15.9" customHeight="1" thickBot="1" x14ac:dyDescent="0.25">
      <c r="A121" s="1053">
        <v>2</v>
      </c>
      <c r="B121" s="1056">
        <v>2</v>
      </c>
      <c r="C121" s="1094">
        <v>3</v>
      </c>
      <c r="D121" s="1096" t="s">
        <v>465</v>
      </c>
      <c r="E121" s="1097" t="s">
        <v>21</v>
      </c>
      <c r="F121" s="606" t="s">
        <v>88</v>
      </c>
      <c r="G121" s="86" t="s">
        <v>72</v>
      </c>
      <c r="H121" s="374">
        <v>14</v>
      </c>
      <c r="I121" s="452">
        <v>18</v>
      </c>
      <c r="J121" s="452">
        <v>24</v>
      </c>
      <c r="K121" s="452">
        <v>24</v>
      </c>
    </row>
    <row r="122" spans="1:11" s="1" customFormat="1" ht="15.9" customHeight="1" thickBot="1" x14ac:dyDescent="0.25">
      <c r="A122" s="1055"/>
      <c r="B122" s="1058"/>
      <c r="C122" s="1095"/>
      <c r="D122" s="1096"/>
      <c r="E122" s="1098"/>
      <c r="F122" s="1081" t="s">
        <v>46</v>
      </c>
      <c r="G122" s="1082"/>
      <c r="H122" s="265">
        <f t="shared" ref="H122:I122" si="45">H121</f>
        <v>14</v>
      </c>
      <c r="I122" s="266">
        <f t="shared" si="45"/>
        <v>18</v>
      </c>
      <c r="J122" s="266">
        <f t="shared" ref="J122:K122" si="46">J121</f>
        <v>24</v>
      </c>
      <c r="K122" s="266">
        <f t="shared" si="46"/>
        <v>24</v>
      </c>
    </row>
    <row r="123" spans="1:11" s="1" customFormat="1" ht="15.9" customHeight="1" thickBot="1" x14ac:dyDescent="0.25">
      <c r="A123" s="396">
        <v>2</v>
      </c>
      <c r="B123" s="80">
        <v>2</v>
      </c>
      <c r="C123" s="1105" t="s">
        <v>43</v>
      </c>
      <c r="D123" s="1106"/>
      <c r="E123" s="1106"/>
      <c r="F123" s="1107"/>
      <c r="G123" s="1108"/>
      <c r="H123" s="111">
        <f t="shared" ref="H123:I123" si="47">H120+H122</f>
        <v>25.7</v>
      </c>
      <c r="I123" s="674">
        <f t="shared" si="47"/>
        <v>31.5</v>
      </c>
      <c r="J123" s="674">
        <f t="shared" ref="J123:K123" si="48">J120+J122</f>
        <v>39</v>
      </c>
      <c r="K123" s="674">
        <f t="shared" si="48"/>
        <v>40</v>
      </c>
    </row>
    <row r="124" spans="1:11" s="1" customFormat="1" ht="15.9" customHeight="1" thickBot="1" x14ac:dyDescent="0.25">
      <c r="A124" s="81">
        <v>2</v>
      </c>
      <c r="B124" s="1109" t="s">
        <v>44</v>
      </c>
      <c r="C124" s="1110"/>
      <c r="D124" s="1110"/>
      <c r="E124" s="1110"/>
      <c r="F124" s="1110"/>
      <c r="G124" s="1111"/>
      <c r="H124" s="115">
        <f>SUM(H115,H123)</f>
        <v>274.8</v>
      </c>
      <c r="I124" s="115">
        <f>SUM(I115,I123)</f>
        <v>301.60000000000002</v>
      </c>
      <c r="J124" s="115">
        <f>SUM(J115,J123)</f>
        <v>39</v>
      </c>
      <c r="K124" s="115">
        <f>SUM(K115,K123)</f>
        <v>40</v>
      </c>
    </row>
    <row r="125" spans="1:11" s="1" customFormat="1" ht="15.9" customHeight="1" thickBot="1" x14ac:dyDescent="0.25">
      <c r="A125" s="1112" t="s">
        <v>45</v>
      </c>
      <c r="B125" s="1113"/>
      <c r="C125" s="1113"/>
      <c r="D125" s="1113"/>
      <c r="E125" s="1113"/>
      <c r="F125" s="1113"/>
      <c r="G125" s="1114"/>
      <c r="H125" s="269">
        <f>H78+H124</f>
        <v>2573.5200000000004</v>
      </c>
      <c r="I125" s="269">
        <f>I78+I124</f>
        <v>3061.8</v>
      </c>
      <c r="J125" s="269">
        <f>J78+J124</f>
        <v>354</v>
      </c>
      <c r="K125" s="269">
        <f>K78+K124</f>
        <v>355</v>
      </c>
    </row>
    <row r="126" spans="1:11" s="1" customFormat="1" ht="15.9" customHeight="1" x14ac:dyDescent="0.2">
      <c r="A126" s="1115" t="s">
        <v>614</v>
      </c>
      <c r="B126" s="1116"/>
      <c r="C126" s="1116"/>
      <c r="D126" s="1116"/>
      <c r="E126" s="1116"/>
      <c r="F126" s="1116"/>
      <c r="G126" s="1116"/>
      <c r="H126" s="206">
        <f>H21+H33+H48+H55+H64+H66+H111+H119+H121+H75+H19+H98</f>
        <v>310.7</v>
      </c>
      <c r="I126" s="206">
        <f>I21+I33+I48+I55+I64+I66+I111+I119+I121+I75+I19+I98</f>
        <v>360.9</v>
      </c>
      <c r="J126" s="206">
        <f t="shared" ref="J126:K126" si="49">J21+J33+J48+J55+J64+J66+J111+J119+J121+J75+J19+J98</f>
        <v>354</v>
      </c>
      <c r="K126" s="206">
        <f t="shared" si="49"/>
        <v>355</v>
      </c>
    </row>
    <row r="127" spans="1:11" s="1" customFormat="1" ht="15.9" customHeight="1" x14ac:dyDescent="0.2">
      <c r="A127" s="1117" t="s">
        <v>611</v>
      </c>
      <c r="B127" s="1118"/>
      <c r="C127" s="1118"/>
      <c r="D127" s="1118"/>
      <c r="E127" s="1118"/>
      <c r="F127" s="1118"/>
      <c r="G127" s="1118"/>
      <c r="H127" s="200">
        <f>H16+H24+H31+H34+H37+H49+H62+H83+H87+H97+H113+H109+H71+H43+H67</f>
        <v>1918.2</v>
      </c>
      <c r="I127" s="200">
        <f>I16+I24+I31+I34+I37+I49+I62+I87+I97+I113+I109+I71+I43+I67</f>
        <v>2286.6999999999998</v>
      </c>
      <c r="J127" s="200">
        <f>J16+J24+J31+J34+J37+J49+J62+J83+J87+J97+J113+J109+J71+J43+J67</f>
        <v>0</v>
      </c>
      <c r="K127" s="200">
        <f>K16+K24+K31+K34+K37+K49+K62+K83+K87+K97+K113+K109+K71+K43+K67</f>
        <v>0</v>
      </c>
    </row>
    <row r="128" spans="1:11" s="1" customFormat="1" ht="15.9" customHeight="1" x14ac:dyDescent="0.2">
      <c r="A128" s="1117" t="s">
        <v>612</v>
      </c>
      <c r="B128" s="1118"/>
      <c r="C128" s="1118"/>
      <c r="D128" s="1118"/>
      <c r="E128" s="1118"/>
      <c r="F128" s="1118"/>
      <c r="G128" s="1118"/>
      <c r="H128" s="200">
        <f>H15+H36+H81+H99+H108+H70+H112</f>
        <v>244.45000000000002</v>
      </c>
      <c r="I128" s="200">
        <f>I15+I36+I81+I99+I108+I70+I112</f>
        <v>168.5</v>
      </c>
      <c r="J128" s="200">
        <f>J15+J36+J81+J99+J108+J70+J112</f>
        <v>0</v>
      </c>
      <c r="K128" s="200">
        <f>K15+K36+K81+K99+K108+K70+K112</f>
        <v>0</v>
      </c>
    </row>
    <row r="129" spans="1:11" s="1" customFormat="1" ht="15.9" customHeight="1" x14ac:dyDescent="0.2">
      <c r="A129" s="1117" t="s">
        <v>619</v>
      </c>
      <c r="B129" s="1118"/>
      <c r="C129" s="1118"/>
      <c r="D129" s="1118"/>
      <c r="E129" s="1118"/>
      <c r="F129" s="1118"/>
      <c r="G129" s="1118"/>
      <c r="H129" s="233">
        <f>H17+H38+H50+H100+H44+H73+H68+H82</f>
        <v>99.87</v>
      </c>
      <c r="I129" s="233">
        <f>I17+I38+I50+I100+I44+I73+I68+I82</f>
        <v>217.70000000000002</v>
      </c>
      <c r="J129" s="233">
        <f>J17+J38+J50+J100+J44+J73+J68+J82</f>
        <v>0</v>
      </c>
      <c r="K129" s="233">
        <f>K17+K38+K50+K100+K44+K73+K68+K82</f>
        <v>0</v>
      </c>
    </row>
    <row r="130" spans="1:11" s="1" customFormat="1" ht="15.9" customHeight="1" x14ac:dyDescent="0.2">
      <c r="A130" s="1117" t="s">
        <v>624</v>
      </c>
      <c r="B130" s="1118"/>
      <c r="C130" s="1118"/>
      <c r="D130" s="1118"/>
      <c r="E130" s="1118"/>
      <c r="F130" s="1118"/>
      <c r="G130" s="1118"/>
      <c r="H130" s="233">
        <f>H51+H18+H39</f>
        <v>0.3</v>
      </c>
      <c r="I130" s="233">
        <f>I51+I18+I39</f>
        <v>28</v>
      </c>
      <c r="J130" s="233">
        <f>J51+J18+J39</f>
        <v>0</v>
      </c>
      <c r="K130" s="233">
        <f>K51+K18+K39</f>
        <v>0</v>
      </c>
    </row>
    <row r="131" spans="1:11" ht="15.9" customHeight="1" thickBot="1" x14ac:dyDescent="0.3">
      <c r="A131" s="1089" t="s">
        <v>613</v>
      </c>
      <c r="B131" s="1090"/>
      <c r="C131" s="1090"/>
      <c r="D131" s="1090"/>
      <c r="E131" s="1090"/>
      <c r="F131" s="1090"/>
      <c r="G131" s="1090"/>
      <c r="H131" s="228">
        <f>H83</f>
        <v>0</v>
      </c>
      <c r="I131" s="228">
        <f>I83</f>
        <v>0</v>
      </c>
      <c r="J131" s="228">
        <f>J83</f>
        <v>0</v>
      </c>
      <c r="K131" s="228">
        <f>K83</f>
        <v>0</v>
      </c>
    </row>
    <row r="132" spans="1:11" ht="15.9" customHeight="1" thickBot="1" x14ac:dyDescent="0.3">
      <c r="A132" s="1091" t="s">
        <v>48</v>
      </c>
      <c r="B132" s="1092"/>
      <c r="C132" s="1092"/>
      <c r="D132" s="1092"/>
      <c r="E132" s="1092"/>
      <c r="F132" s="1092"/>
      <c r="G132" s="1092"/>
      <c r="H132" s="99">
        <f>H126+H127+H128+H131+H129+H130</f>
        <v>2573.52</v>
      </c>
      <c r="I132" s="99">
        <f>I126+I127+I128+I131+I129+I130</f>
        <v>3061.7999999999997</v>
      </c>
      <c r="J132" s="99">
        <f t="shared" ref="J132" si="50">J126+J127+J128+J131+J129+J130</f>
        <v>354</v>
      </c>
      <c r="K132" s="99">
        <f t="shared" ref="K132" si="51">K126+K127+K128+K131+K129+K130</f>
        <v>355</v>
      </c>
    </row>
    <row r="133" spans="1:11" x14ac:dyDescent="0.25">
      <c r="A133" s="5"/>
      <c r="B133" s="5"/>
      <c r="C133" s="5"/>
      <c r="D133" s="5"/>
      <c r="E133" s="16"/>
      <c r="F133" s="18"/>
      <c r="G133" s="12"/>
      <c r="H133" s="5"/>
      <c r="I133" s="5"/>
      <c r="J133" s="5"/>
      <c r="K133" s="5"/>
    </row>
    <row r="134" spans="1:11" x14ac:dyDescent="0.25">
      <c r="A134" s="1093"/>
      <c r="B134" s="1093"/>
      <c r="C134" s="1093"/>
      <c r="D134" s="1093"/>
      <c r="E134" s="1093"/>
      <c r="F134" s="1093"/>
      <c r="G134" s="1093"/>
    </row>
    <row r="135" spans="1:11" x14ac:dyDescent="0.25">
      <c r="A135" s="5"/>
      <c r="B135" s="5"/>
      <c r="C135" s="5"/>
      <c r="D135" s="5"/>
      <c r="E135" s="16"/>
      <c r="F135" s="19"/>
      <c r="G135" s="13"/>
      <c r="H135" s="5"/>
      <c r="I135" s="5"/>
      <c r="J135" s="5"/>
      <c r="K135" s="5"/>
    </row>
    <row r="136" spans="1:11" x14ac:dyDescent="0.25">
      <c r="A136" s="1104" t="s">
        <v>158</v>
      </c>
      <c r="B136" s="1104"/>
      <c r="C136" s="1104"/>
      <c r="D136" s="1104"/>
      <c r="E136" s="1104"/>
      <c r="F136" s="1104"/>
      <c r="G136" s="1104"/>
    </row>
    <row r="137" spans="1:11" x14ac:dyDescent="0.25">
      <c r="A137" s="5"/>
      <c r="B137" s="5"/>
      <c r="C137" s="5"/>
      <c r="D137" s="5"/>
      <c r="E137" s="16"/>
      <c r="F137" s="19"/>
      <c r="G137" s="13"/>
      <c r="H137" s="5"/>
      <c r="I137" s="5"/>
      <c r="J137" s="5"/>
      <c r="K137" s="5"/>
    </row>
    <row r="138" spans="1:11" x14ac:dyDescent="0.25">
      <c r="A138" s="5"/>
      <c r="B138" s="5"/>
      <c r="C138" s="5"/>
      <c r="D138" s="5"/>
      <c r="E138" s="16"/>
      <c r="F138" s="19"/>
      <c r="G138" s="13"/>
      <c r="H138" s="5"/>
      <c r="I138" s="5"/>
      <c r="J138" s="5"/>
      <c r="K138" s="5"/>
    </row>
    <row r="139" spans="1:11" x14ac:dyDescent="0.25">
      <c r="A139" s="5"/>
      <c r="B139" s="5"/>
      <c r="C139" s="5"/>
      <c r="D139" s="5"/>
      <c r="E139" s="16"/>
      <c r="F139" s="19"/>
      <c r="G139" s="13"/>
      <c r="H139" s="5"/>
      <c r="I139" s="5"/>
      <c r="J139" s="5"/>
      <c r="K139" s="5"/>
    </row>
    <row r="140" spans="1:11" x14ac:dyDescent="0.25">
      <c r="A140" s="5"/>
      <c r="B140" s="5"/>
      <c r="C140" s="5"/>
      <c r="D140" s="5"/>
      <c r="E140" s="16"/>
      <c r="F140" s="19"/>
      <c r="G140" s="13"/>
      <c r="H140" s="5"/>
      <c r="I140" s="5"/>
      <c r="J140" s="5"/>
      <c r="K140" s="5"/>
    </row>
    <row r="141" spans="1:11" x14ac:dyDescent="0.25">
      <c r="A141" s="5"/>
      <c r="B141" s="5"/>
      <c r="C141" s="5"/>
      <c r="D141" s="5"/>
      <c r="E141" s="16"/>
      <c r="F141" s="19"/>
      <c r="G141" s="13"/>
      <c r="H141" s="5"/>
      <c r="I141" s="5"/>
      <c r="J141" s="5"/>
      <c r="K141" s="5"/>
    </row>
    <row r="142" spans="1:11" x14ac:dyDescent="0.25">
      <c r="A142" s="5"/>
      <c r="B142" s="5"/>
      <c r="C142" s="5"/>
      <c r="D142" s="5"/>
      <c r="E142" s="16"/>
      <c r="F142" s="19"/>
      <c r="G142" s="13"/>
      <c r="H142" s="5"/>
      <c r="I142" s="5"/>
      <c r="J142" s="5"/>
      <c r="K142" s="5"/>
    </row>
    <row r="143" spans="1:11" x14ac:dyDescent="0.25">
      <c r="A143" s="5"/>
      <c r="B143" s="5"/>
      <c r="C143" s="5"/>
      <c r="D143" s="5"/>
      <c r="E143" s="16"/>
      <c r="F143" s="19"/>
      <c r="G143" s="13"/>
      <c r="H143" s="5"/>
      <c r="I143" s="5"/>
      <c r="J143" s="5"/>
      <c r="K143" s="5"/>
    </row>
    <row r="144" spans="1:11" x14ac:dyDescent="0.25">
      <c r="A144" s="5"/>
      <c r="B144" s="5"/>
      <c r="C144" s="5"/>
      <c r="D144" s="5"/>
      <c r="E144" s="16"/>
      <c r="F144" s="19"/>
      <c r="G144" s="13"/>
      <c r="H144" s="5"/>
      <c r="I144" s="5"/>
      <c r="J144" s="5"/>
      <c r="K144" s="5"/>
    </row>
    <row r="145" spans="1:11" x14ac:dyDescent="0.25">
      <c r="A145" s="5"/>
      <c r="B145" s="5"/>
      <c r="C145" s="5"/>
      <c r="D145" s="5"/>
      <c r="E145" s="16"/>
      <c r="F145" s="19"/>
      <c r="G145" s="13"/>
      <c r="H145" s="5"/>
      <c r="I145" s="5"/>
      <c r="J145" s="5"/>
      <c r="K145" s="5"/>
    </row>
    <row r="146" spans="1:11" x14ac:dyDescent="0.25">
      <c r="A146" s="5"/>
      <c r="B146" s="5"/>
      <c r="C146" s="5"/>
      <c r="D146" s="5"/>
      <c r="E146" s="16"/>
      <c r="F146" s="19"/>
      <c r="G146" s="13"/>
      <c r="H146" s="5"/>
      <c r="I146" s="5"/>
      <c r="J146" s="5"/>
      <c r="K146" s="5"/>
    </row>
  </sheetData>
  <mergeCells count="228">
    <mergeCell ref="J8:J10"/>
    <mergeCell ref="A5:G5"/>
    <mergeCell ref="H1:I1"/>
    <mergeCell ref="A7:A10"/>
    <mergeCell ref="B7:B10"/>
    <mergeCell ref="C7:C10"/>
    <mergeCell ref="D7:D10"/>
    <mergeCell ref="E7:E10"/>
    <mergeCell ref="F7:F10"/>
    <mergeCell ref="G7:G10"/>
    <mergeCell ref="C4:G4"/>
    <mergeCell ref="H8:H10"/>
    <mergeCell ref="I8:I10"/>
    <mergeCell ref="A2:K2"/>
    <mergeCell ref="A15:A20"/>
    <mergeCell ref="B15:B20"/>
    <mergeCell ref="C15:C20"/>
    <mergeCell ref="D15:D20"/>
    <mergeCell ref="E15:E20"/>
    <mergeCell ref="F20:G20"/>
    <mergeCell ref="A28:A29"/>
    <mergeCell ref="B28:B29"/>
    <mergeCell ref="C28:C29"/>
    <mergeCell ref="D28:D29"/>
    <mergeCell ref="E28:E29"/>
    <mergeCell ref="F29:G29"/>
    <mergeCell ref="A21:A22"/>
    <mergeCell ref="B21:B22"/>
    <mergeCell ref="C21:C22"/>
    <mergeCell ref="D21:D22"/>
    <mergeCell ref="E21:E22"/>
    <mergeCell ref="F22:G22"/>
    <mergeCell ref="F25:G25"/>
    <mergeCell ref="E23:E25"/>
    <mergeCell ref="D23:D25"/>
    <mergeCell ref="C23:C25"/>
    <mergeCell ref="B23:B25"/>
    <mergeCell ref="A23:A25"/>
    <mergeCell ref="A26:A27"/>
    <mergeCell ref="B26:B27"/>
    <mergeCell ref="C26:C27"/>
    <mergeCell ref="D26:D27"/>
    <mergeCell ref="E26:E27"/>
    <mergeCell ref="F27:G27"/>
    <mergeCell ref="A30:A32"/>
    <mergeCell ref="B30:B32"/>
    <mergeCell ref="C30:C32"/>
    <mergeCell ref="D30:D32"/>
    <mergeCell ref="E30:E32"/>
    <mergeCell ref="F32:G32"/>
    <mergeCell ref="D55:D56"/>
    <mergeCell ref="E55:E56"/>
    <mergeCell ref="F56:G56"/>
    <mergeCell ref="A33:A35"/>
    <mergeCell ref="B33:B35"/>
    <mergeCell ref="C33:C35"/>
    <mergeCell ref="D33:D35"/>
    <mergeCell ref="E33:E35"/>
    <mergeCell ref="F35:G35"/>
    <mergeCell ref="A36:A41"/>
    <mergeCell ref="B36:B41"/>
    <mergeCell ref="C36:C41"/>
    <mergeCell ref="D36:D41"/>
    <mergeCell ref="E36:E41"/>
    <mergeCell ref="F41:G41"/>
    <mergeCell ref="C54:K54"/>
    <mergeCell ref="A66:A69"/>
    <mergeCell ref="B66:B69"/>
    <mergeCell ref="C66:C69"/>
    <mergeCell ref="D66:D69"/>
    <mergeCell ref="E66:E69"/>
    <mergeCell ref="F69:G69"/>
    <mergeCell ref="C77:G77"/>
    <mergeCell ref="B78:G78"/>
    <mergeCell ref="A70:A74"/>
    <mergeCell ref="B70:B74"/>
    <mergeCell ref="C70:C74"/>
    <mergeCell ref="D70:D74"/>
    <mergeCell ref="E70:E74"/>
    <mergeCell ref="F74:G74"/>
    <mergeCell ref="A81:A84"/>
    <mergeCell ref="B81:B84"/>
    <mergeCell ref="C81:C84"/>
    <mergeCell ref="D81:D84"/>
    <mergeCell ref="E81:E84"/>
    <mergeCell ref="F84:G84"/>
    <mergeCell ref="A85:A86"/>
    <mergeCell ref="B85:B86"/>
    <mergeCell ref="C85:C86"/>
    <mergeCell ref="D85:D86"/>
    <mergeCell ref="E85:E86"/>
    <mergeCell ref="F86:G86"/>
    <mergeCell ref="A87:A88"/>
    <mergeCell ref="B87:B88"/>
    <mergeCell ref="C87:C88"/>
    <mergeCell ref="D87:D88"/>
    <mergeCell ref="E87:E88"/>
    <mergeCell ref="F88:G88"/>
    <mergeCell ref="A89:A90"/>
    <mergeCell ref="B89:B90"/>
    <mergeCell ref="C89:C90"/>
    <mergeCell ref="D89:D90"/>
    <mergeCell ref="E89:E90"/>
    <mergeCell ref="F90:G90"/>
    <mergeCell ref="A91:A92"/>
    <mergeCell ref="B91:B92"/>
    <mergeCell ref="C91:C92"/>
    <mergeCell ref="D91:D92"/>
    <mergeCell ref="E91:E92"/>
    <mergeCell ref="F92:G92"/>
    <mergeCell ref="A93:A96"/>
    <mergeCell ref="B93:B96"/>
    <mergeCell ref="C93:C96"/>
    <mergeCell ref="D93:D96"/>
    <mergeCell ref="E93:E96"/>
    <mergeCell ref="F96:G96"/>
    <mergeCell ref="A97:A101"/>
    <mergeCell ref="B97:B101"/>
    <mergeCell ref="C97:C101"/>
    <mergeCell ref="D97:D101"/>
    <mergeCell ref="E97:E101"/>
    <mergeCell ref="F101:G101"/>
    <mergeCell ref="A102:A104"/>
    <mergeCell ref="B102:B104"/>
    <mergeCell ref="C102:C104"/>
    <mergeCell ref="D102:D104"/>
    <mergeCell ref="E102:E104"/>
    <mergeCell ref="F104:G104"/>
    <mergeCell ref="C115:G115"/>
    <mergeCell ref="A117:A118"/>
    <mergeCell ref="B117:B118"/>
    <mergeCell ref="C117:C118"/>
    <mergeCell ref="D117:D118"/>
    <mergeCell ref="E117:E118"/>
    <mergeCell ref="F118:G118"/>
    <mergeCell ref="A105:A107"/>
    <mergeCell ref="B105:B107"/>
    <mergeCell ref="C105:C107"/>
    <mergeCell ref="D105:D107"/>
    <mergeCell ref="E105:E107"/>
    <mergeCell ref="F107:G107"/>
    <mergeCell ref="A108:A110"/>
    <mergeCell ref="B108:B110"/>
    <mergeCell ref="C108:C110"/>
    <mergeCell ref="D108:D110"/>
    <mergeCell ref="E108:E110"/>
    <mergeCell ref="F110:G110"/>
    <mergeCell ref="A136:G136"/>
    <mergeCell ref="C123:G123"/>
    <mergeCell ref="B124:G124"/>
    <mergeCell ref="A125:G125"/>
    <mergeCell ref="A126:G126"/>
    <mergeCell ref="A127:G127"/>
    <mergeCell ref="A128:G128"/>
    <mergeCell ref="A129:G129"/>
    <mergeCell ref="A130:G130"/>
    <mergeCell ref="D61:D63"/>
    <mergeCell ref="E61:E63"/>
    <mergeCell ref="F63:G63"/>
    <mergeCell ref="A131:G131"/>
    <mergeCell ref="A132:G132"/>
    <mergeCell ref="A134:G134"/>
    <mergeCell ref="A119:A120"/>
    <mergeCell ref="B119:B120"/>
    <mergeCell ref="C119:C120"/>
    <mergeCell ref="D119:D120"/>
    <mergeCell ref="E119:E120"/>
    <mergeCell ref="F120:G120"/>
    <mergeCell ref="A121:A122"/>
    <mergeCell ref="B121:B122"/>
    <mergeCell ref="C121:C122"/>
    <mergeCell ref="D121:D122"/>
    <mergeCell ref="E121:E122"/>
    <mergeCell ref="F122:G122"/>
    <mergeCell ref="A111:A114"/>
    <mergeCell ref="B111:B114"/>
    <mergeCell ref="C111:C114"/>
    <mergeCell ref="D111:D114"/>
    <mergeCell ref="E111:E114"/>
    <mergeCell ref="F114:G114"/>
    <mergeCell ref="C60:K60"/>
    <mergeCell ref="A42:A47"/>
    <mergeCell ref="B42:B47"/>
    <mergeCell ref="C42:C47"/>
    <mergeCell ref="D42:D47"/>
    <mergeCell ref="E42:E47"/>
    <mergeCell ref="F47:G47"/>
    <mergeCell ref="C59:G59"/>
    <mergeCell ref="A48:A52"/>
    <mergeCell ref="B48:B52"/>
    <mergeCell ref="C48:C52"/>
    <mergeCell ref="D48:D52"/>
    <mergeCell ref="E48:E52"/>
    <mergeCell ref="F52:G52"/>
    <mergeCell ref="A57:A58"/>
    <mergeCell ref="B57:B58"/>
    <mergeCell ref="C57:C58"/>
    <mergeCell ref="D57:D58"/>
    <mergeCell ref="E57:E58"/>
    <mergeCell ref="F58:G58"/>
    <mergeCell ref="C53:G53"/>
    <mergeCell ref="A55:A56"/>
    <mergeCell ref="B55:B56"/>
    <mergeCell ref="C55:C56"/>
    <mergeCell ref="C80:K80"/>
    <mergeCell ref="B79:K79"/>
    <mergeCell ref="C116:K116"/>
    <mergeCell ref="K8:K10"/>
    <mergeCell ref="H6:K6"/>
    <mergeCell ref="A11:K11"/>
    <mergeCell ref="A12:K12"/>
    <mergeCell ref="C14:K14"/>
    <mergeCell ref="B13:K13"/>
    <mergeCell ref="F76:G76"/>
    <mergeCell ref="A75:A76"/>
    <mergeCell ref="B75:B76"/>
    <mergeCell ref="C75:C76"/>
    <mergeCell ref="D75:D76"/>
    <mergeCell ref="E75:E76"/>
    <mergeCell ref="A64:A65"/>
    <mergeCell ref="B64:B65"/>
    <mergeCell ref="C64:C65"/>
    <mergeCell ref="D64:D65"/>
    <mergeCell ref="E64:E65"/>
    <mergeCell ref="F65:G65"/>
    <mergeCell ref="A61:A63"/>
    <mergeCell ref="B61:B63"/>
    <mergeCell ref="C61:C63"/>
  </mergeCells>
  <pageMargins left="1.1811023622047245" right="0.78740157480314965" top="0.47244094488188981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9"/>
  <sheetViews>
    <sheetView showGridLines="0" zoomScale="180" zoomScaleNormal="180" workbookViewId="0">
      <selection activeCell="E37" sqref="E37:E40"/>
    </sheetView>
  </sheetViews>
  <sheetFormatPr defaultRowHeight="13.2" x14ac:dyDescent="0.25"/>
  <cols>
    <col min="1" max="3" width="3.33203125" customWidth="1"/>
    <col min="4" max="4" width="31.109375" customWidth="1"/>
    <col min="5" max="5" width="5.88671875" customWidth="1"/>
    <col min="6" max="6" width="10" style="2" customWidth="1"/>
    <col min="7" max="7" width="5.5546875" style="22" customWidth="1"/>
    <col min="8" max="8" width="10.33203125" customWidth="1"/>
    <col min="9" max="9" width="9.44140625" customWidth="1"/>
    <col min="10" max="11" width="9.6640625" customWidth="1"/>
  </cols>
  <sheetData>
    <row r="2" spans="1:11" ht="35.4" customHeight="1" x14ac:dyDescent="0.3">
      <c r="A2" s="1194" t="s">
        <v>769</v>
      </c>
      <c r="B2" s="1194"/>
      <c r="C2" s="1194"/>
      <c r="D2" s="1194"/>
      <c r="E2" s="1194"/>
      <c r="F2" s="1194"/>
      <c r="G2" s="1194"/>
      <c r="H2" s="1194"/>
      <c r="I2" s="1194"/>
      <c r="J2" s="1194"/>
      <c r="K2" s="1194"/>
    </row>
    <row r="4" spans="1:11" ht="13.5" customHeight="1" x14ac:dyDescent="0.25">
      <c r="C4" s="1191" t="s">
        <v>592</v>
      </c>
      <c r="D4" s="1191"/>
      <c r="E4" s="1191"/>
      <c r="F4" s="1191"/>
      <c r="G4" s="1191"/>
    </row>
    <row r="5" spans="1:11" x14ac:dyDescent="0.25">
      <c r="A5" s="1181"/>
      <c r="B5" s="1181"/>
      <c r="C5" s="1181"/>
      <c r="D5" s="1181"/>
      <c r="E5" s="1181"/>
      <c r="F5" s="1181"/>
      <c r="G5" s="1181"/>
    </row>
    <row r="6" spans="1:11" ht="13.8" thickBot="1" x14ac:dyDescent="0.3">
      <c r="H6" s="2"/>
      <c r="I6" s="1195" t="s">
        <v>475</v>
      </c>
      <c r="J6" s="1195"/>
      <c r="K6" s="1195"/>
    </row>
    <row r="7" spans="1:11" s="1" customFormat="1" ht="33.75" customHeight="1" x14ac:dyDescent="0.2">
      <c r="A7" s="1253" t="s">
        <v>34</v>
      </c>
      <c r="B7" s="1185" t="s">
        <v>35</v>
      </c>
      <c r="C7" s="1258" t="s">
        <v>36</v>
      </c>
      <c r="D7" s="1187" t="s">
        <v>50</v>
      </c>
      <c r="E7" s="1253" t="s">
        <v>49</v>
      </c>
      <c r="F7" s="1264" t="s">
        <v>37</v>
      </c>
      <c r="G7" s="1253" t="s">
        <v>38</v>
      </c>
      <c r="H7" s="400" t="s">
        <v>758</v>
      </c>
      <c r="I7" s="355" t="s">
        <v>675</v>
      </c>
      <c r="J7" s="355" t="s">
        <v>720</v>
      </c>
      <c r="K7" s="355" t="s">
        <v>767</v>
      </c>
    </row>
    <row r="8" spans="1:11" s="1" customFormat="1" ht="14.25" customHeight="1" x14ac:dyDescent="0.2">
      <c r="A8" s="1254"/>
      <c r="B8" s="1186"/>
      <c r="C8" s="1259"/>
      <c r="D8" s="1188"/>
      <c r="E8" s="1254"/>
      <c r="F8" s="1265"/>
      <c r="G8" s="1255"/>
      <c r="H8" s="1192" t="s">
        <v>40</v>
      </c>
      <c r="I8" s="1026" t="s">
        <v>40</v>
      </c>
      <c r="J8" s="1026" t="s">
        <v>40</v>
      </c>
      <c r="K8" s="1026" t="s">
        <v>40</v>
      </c>
    </row>
    <row r="9" spans="1:11" s="1" customFormat="1" ht="17.25" customHeight="1" x14ac:dyDescent="0.2">
      <c r="A9" s="1255"/>
      <c r="B9" s="1257"/>
      <c r="C9" s="1260"/>
      <c r="D9" s="1188"/>
      <c r="E9" s="1262"/>
      <c r="F9" s="1266"/>
      <c r="G9" s="1255"/>
      <c r="H9" s="1193"/>
      <c r="I9" s="1027"/>
      <c r="J9" s="1027"/>
      <c r="K9" s="1027"/>
    </row>
    <row r="10" spans="1:11" s="1" customFormat="1" ht="36.6" customHeight="1" thickBot="1" x14ac:dyDescent="0.25">
      <c r="A10" s="1256"/>
      <c r="B10" s="1257"/>
      <c r="C10" s="1261"/>
      <c r="D10" s="1188"/>
      <c r="E10" s="1263"/>
      <c r="F10" s="1267"/>
      <c r="G10" s="1256"/>
      <c r="H10" s="1193"/>
      <c r="I10" s="1027"/>
      <c r="J10" s="1027"/>
      <c r="K10" s="1027"/>
    </row>
    <row r="11" spans="1:11" s="4" customFormat="1" ht="21" customHeight="1" thickBot="1" x14ac:dyDescent="0.25">
      <c r="A11" s="1202" t="s">
        <v>725</v>
      </c>
      <c r="B11" s="1203"/>
      <c r="C11" s="1203"/>
      <c r="D11" s="1203"/>
      <c r="E11" s="1203"/>
      <c r="F11" s="1203"/>
      <c r="G11" s="1203"/>
      <c r="H11" s="1203"/>
      <c r="I11" s="1203"/>
      <c r="J11" s="1203"/>
      <c r="K11" s="1204"/>
    </row>
    <row r="12" spans="1:11" s="4" customFormat="1" ht="15" customHeight="1" thickBot="1" x14ac:dyDescent="0.25">
      <c r="A12" s="1199" t="s">
        <v>99</v>
      </c>
      <c r="B12" s="1200"/>
      <c r="C12" s="1200"/>
      <c r="D12" s="1200"/>
      <c r="E12" s="1200"/>
      <c r="F12" s="1200"/>
      <c r="G12" s="1200"/>
      <c r="H12" s="1200"/>
      <c r="I12" s="1200"/>
      <c r="J12" s="1200"/>
      <c r="K12" s="1201"/>
    </row>
    <row r="13" spans="1:11" s="3" customFormat="1" ht="15" customHeight="1" thickBot="1" x14ac:dyDescent="0.25">
      <c r="A13" s="859">
        <v>1</v>
      </c>
      <c r="B13" s="1196" t="s">
        <v>639</v>
      </c>
      <c r="C13" s="1197"/>
      <c r="D13" s="1197"/>
      <c r="E13" s="1197"/>
      <c r="F13" s="1197"/>
      <c r="G13" s="1197"/>
      <c r="H13" s="1197"/>
      <c r="I13" s="1197"/>
      <c r="J13" s="1197"/>
      <c r="K13" s="1198"/>
    </row>
    <row r="14" spans="1:11" s="3" customFormat="1" ht="15" customHeight="1" thickBot="1" x14ac:dyDescent="0.25">
      <c r="A14" s="23">
        <v>1</v>
      </c>
      <c r="B14" s="860">
        <v>1</v>
      </c>
      <c r="C14" s="1168" t="s">
        <v>100</v>
      </c>
      <c r="D14" s="1169"/>
      <c r="E14" s="1169"/>
      <c r="F14" s="1169"/>
      <c r="G14" s="1169"/>
      <c r="H14" s="1169"/>
      <c r="I14" s="1169"/>
      <c r="J14" s="1169"/>
      <c r="K14" s="1170"/>
    </row>
    <row r="15" spans="1:11" s="1" customFormat="1" ht="15" customHeight="1" x14ac:dyDescent="0.2">
      <c r="A15" s="1053">
        <v>1</v>
      </c>
      <c r="B15" s="1056">
        <v>1</v>
      </c>
      <c r="C15" s="1122">
        <v>1</v>
      </c>
      <c r="D15" s="1075" t="s">
        <v>101</v>
      </c>
      <c r="E15" s="1249">
        <v>14</v>
      </c>
      <c r="F15" s="605" t="s">
        <v>102</v>
      </c>
      <c r="G15" s="652" t="s">
        <v>103</v>
      </c>
      <c r="H15" s="214">
        <v>261.8</v>
      </c>
      <c r="I15" s="686">
        <v>258</v>
      </c>
      <c r="J15" s="686">
        <v>260</v>
      </c>
      <c r="K15" s="686">
        <v>260</v>
      </c>
    </row>
    <row r="16" spans="1:11" s="1" customFormat="1" ht="15" customHeight="1" x14ac:dyDescent="0.2">
      <c r="A16" s="1054"/>
      <c r="B16" s="1057"/>
      <c r="C16" s="1122"/>
      <c r="D16" s="1075"/>
      <c r="E16" s="1249"/>
      <c r="F16" s="605" t="s">
        <v>793</v>
      </c>
      <c r="G16" s="927" t="s">
        <v>72</v>
      </c>
      <c r="H16" s="847"/>
      <c r="I16" s="964">
        <v>100</v>
      </c>
      <c r="J16" s="964">
        <v>100</v>
      </c>
      <c r="K16" s="964">
        <v>100</v>
      </c>
    </row>
    <row r="17" spans="1:11" s="1" customFormat="1" ht="14.25" customHeight="1" thickBot="1" x14ac:dyDescent="0.25">
      <c r="A17" s="1054"/>
      <c r="B17" s="1057"/>
      <c r="C17" s="1122"/>
      <c r="D17" s="1075"/>
      <c r="E17" s="1249"/>
      <c r="F17" s="613" t="s">
        <v>102</v>
      </c>
      <c r="G17" s="676" t="s">
        <v>73</v>
      </c>
      <c r="H17" s="374"/>
      <c r="I17" s="375"/>
      <c r="J17" s="375"/>
      <c r="K17" s="375"/>
    </row>
    <row r="18" spans="1:11" s="1" customFormat="1" ht="16.2" customHeight="1" thickBot="1" x14ac:dyDescent="0.25">
      <c r="A18" s="1055"/>
      <c r="B18" s="1058"/>
      <c r="C18" s="1095"/>
      <c r="D18" s="1247"/>
      <c r="E18" s="1250"/>
      <c r="F18" s="1081" t="s">
        <v>46</v>
      </c>
      <c r="G18" s="1082"/>
      <c r="H18" s="265">
        <f t="shared" ref="H18" si="0">H15+H17</f>
        <v>261.8</v>
      </c>
      <c r="I18" s="266">
        <f>I15+I17+I16</f>
        <v>358</v>
      </c>
      <c r="J18" s="266">
        <f t="shared" ref="J18:K18" si="1">J15+J17+J16</f>
        <v>360</v>
      </c>
      <c r="K18" s="266">
        <f t="shared" si="1"/>
        <v>360</v>
      </c>
    </row>
    <row r="19" spans="1:11" s="1" customFormat="1" ht="19.2" customHeight="1" thickBot="1" x14ac:dyDescent="0.25">
      <c r="A19" s="1053">
        <v>1</v>
      </c>
      <c r="B19" s="1056">
        <v>1</v>
      </c>
      <c r="C19" s="1094">
        <v>2</v>
      </c>
      <c r="D19" s="1074" t="s">
        <v>104</v>
      </c>
      <c r="E19" s="1248">
        <v>14</v>
      </c>
      <c r="F19" s="606" t="s">
        <v>102</v>
      </c>
      <c r="G19" s="86" t="s">
        <v>560</v>
      </c>
      <c r="H19" s="374">
        <v>642</v>
      </c>
      <c r="I19" s="452"/>
      <c r="J19" s="452"/>
      <c r="K19" s="452"/>
    </row>
    <row r="20" spans="1:11" s="1" customFormat="1" ht="16.2" customHeight="1" thickBot="1" x14ac:dyDescent="0.25">
      <c r="A20" s="1055"/>
      <c r="B20" s="1058"/>
      <c r="C20" s="1095"/>
      <c r="D20" s="1247"/>
      <c r="E20" s="1250"/>
      <c r="F20" s="1081" t="s">
        <v>46</v>
      </c>
      <c r="G20" s="1082"/>
      <c r="H20" s="265">
        <f t="shared" ref="H20:I20" si="2">H19</f>
        <v>642</v>
      </c>
      <c r="I20" s="266">
        <f t="shared" si="2"/>
        <v>0</v>
      </c>
      <c r="J20" s="266"/>
      <c r="K20" s="266"/>
    </row>
    <row r="21" spans="1:11" s="1" customFormat="1" ht="16.2" customHeight="1" x14ac:dyDescent="0.2">
      <c r="A21" s="1053">
        <v>1</v>
      </c>
      <c r="B21" s="1056">
        <v>1</v>
      </c>
      <c r="C21" s="1094">
        <v>3</v>
      </c>
      <c r="D21" s="1208" t="s">
        <v>764</v>
      </c>
      <c r="E21" s="1046">
        <v>14</v>
      </c>
      <c r="F21" s="608" t="s">
        <v>102</v>
      </c>
      <c r="G21" s="73" t="s">
        <v>79</v>
      </c>
      <c r="H21" s="214">
        <v>33.9</v>
      </c>
      <c r="I21" s="214"/>
      <c r="J21" s="832"/>
      <c r="K21" s="832"/>
    </row>
    <row r="22" spans="1:11" s="1" customFormat="1" ht="15" customHeight="1" x14ac:dyDescent="0.2">
      <c r="A22" s="1054"/>
      <c r="B22" s="1057"/>
      <c r="C22" s="1122"/>
      <c r="D22" s="1208"/>
      <c r="E22" s="1059"/>
      <c r="F22" s="587" t="s">
        <v>102</v>
      </c>
      <c r="G22" s="677" t="s">
        <v>72</v>
      </c>
      <c r="H22" s="510"/>
      <c r="I22" s="497">
        <v>56.1</v>
      </c>
      <c r="J22" s="488"/>
      <c r="K22" s="488"/>
    </row>
    <row r="23" spans="1:11" s="1" customFormat="1" ht="15" customHeight="1" thickBot="1" x14ac:dyDescent="0.25">
      <c r="A23" s="1054"/>
      <c r="B23" s="1057"/>
      <c r="C23" s="1122"/>
      <c r="D23" s="1208"/>
      <c r="E23" s="1059"/>
      <c r="F23" s="598" t="s">
        <v>102</v>
      </c>
      <c r="G23" s="129" t="s">
        <v>73</v>
      </c>
      <c r="H23" s="385"/>
      <c r="I23" s="385"/>
      <c r="J23" s="526"/>
      <c r="K23" s="526"/>
    </row>
    <row r="24" spans="1:11" s="1" customFormat="1" ht="16.2" customHeight="1" thickBot="1" x14ac:dyDescent="0.25">
      <c r="A24" s="1055"/>
      <c r="B24" s="1058"/>
      <c r="C24" s="1095"/>
      <c r="D24" s="1269"/>
      <c r="E24" s="1095"/>
      <c r="F24" s="1162" t="s">
        <v>46</v>
      </c>
      <c r="G24" s="1163"/>
      <c r="H24" s="335">
        <f t="shared" ref="H24:I24" si="3">H21+H23+H22</f>
        <v>33.9</v>
      </c>
      <c r="I24" s="472">
        <f t="shared" si="3"/>
        <v>56.1</v>
      </c>
      <c r="J24" s="472">
        <f t="shared" ref="J24:K24" si="4">J21+J23+J22</f>
        <v>0</v>
      </c>
      <c r="K24" s="472">
        <f t="shared" si="4"/>
        <v>0</v>
      </c>
    </row>
    <row r="25" spans="1:11" s="1" customFormat="1" ht="15" hidden="1" customHeight="1" x14ac:dyDescent="0.2">
      <c r="A25" s="1053">
        <v>1</v>
      </c>
      <c r="B25" s="1056">
        <v>1</v>
      </c>
      <c r="C25" s="1094">
        <v>4</v>
      </c>
      <c r="D25" s="1067" t="s">
        <v>106</v>
      </c>
      <c r="E25" s="1205">
        <v>11</v>
      </c>
      <c r="F25" s="132" t="s">
        <v>102</v>
      </c>
      <c r="G25" s="144" t="s">
        <v>79</v>
      </c>
      <c r="H25" s="216">
        <v>0</v>
      </c>
      <c r="I25" s="151">
        <v>0</v>
      </c>
      <c r="J25" s="151"/>
      <c r="K25" s="151"/>
    </row>
    <row r="26" spans="1:11" s="1" customFormat="1" ht="12" hidden="1" customHeight="1" thickBot="1" x14ac:dyDescent="0.25">
      <c r="A26" s="1054"/>
      <c r="B26" s="1057"/>
      <c r="C26" s="1122"/>
      <c r="D26" s="1068"/>
      <c r="E26" s="1206"/>
      <c r="F26" s="195" t="s">
        <v>102</v>
      </c>
      <c r="G26" s="144" t="s">
        <v>73</v>
      </c>
      <c r="H26" s="201">
        <v>0</v>
      </c>
      <c r="I26" s="146">
        <v>0</v>
      </c>
      <c r="J26" s="146"/>
      <c r="K26" s="146"/>
    </row>
    <row r="27" spans="1:11" s="1" customFormat="1" ht="12" hidden="1" customHeight="1" thickBot="1" x14ac:dyDescent="0.25">
      <c r="A27" s="1055"/>
      <c r="B27" s="1058"/>
      <c r="C27" s="1095"/>
      <c r="D27" s="1069"/>
      <c r="E27" s="1207"/>
      <c r="F27" s="1081" t="s">
        <v>46</v>
      </c>
      <c r="G27" s="1082"/>
      <c r="H27" s="199">
        <v>0</v>
      </c>
      <c r="I27" s="102">
        <v>0</v>
      </c>
      <c r="J27" s="102"/>
      <c r="K27" s="102"/>
    </row>
    <row r="28" spans="1:11" s="1" customFormat="1" ht="11.25" hidden="1" customHeight="1" x14ac:dyDescent="0.2">
      <c r="A28" s="1053">
        <v>1</v>
      </c>
      <c r="B28" s="1056">
        <v>1</v>
      </c>
      <c r="C28" s="1094">
        <v>5</v>
      </c>
      <c r="D28" s="1067" t="s">
        <v>107</v>
      </c>
      <c r="E28" s="1205">
        <v>11</v>
      </c>
      <c r="F28" s="132" t="s">
        <v>102</v>
      </c>
      <c r="G28" s="133" t="s">
        <v>72</v>
      </c>
      <c r="H28" s="201">
        <v>0</v>
      </c>
      <c r="I28" s="146">
        <v>0</v>
      </c>
      <c r="J28" s="146"/>
      <c r="K28" s="146"/>
    </row>
    <row r="29" spans="1:11" s="1" customFormat="1" ht="12" hidden="1" customHeight="1" thickBot="1" x14ac:dyDescent="0.25">
      <c r="A29" s="1054"/>
      <c r="B29" s="1057"/>
      <c r="C29" s="1122"/>
      <c r="D29" s="1068"/>
      <c r="E29" s="1206"/>
      <c r="F29" s="195" t="s">
        <v>102</v>
      </c>
      <c r="G29" s="135" t="s">
        <v>73</v>
      </c>
      <c r="H29" s="201">
        <v>0</v>
      </c>
      <c r="I29" s="146">
        <v>0</v>
      </c>
      <c r="J29" s="146"/>
      <c r="K29" s="146"/>
    </row>
    <row r="30" spans="1:11" s="1" customFormat="1" ht="12" hidden="1" customHeight="1" thickBot="1" x14ac:dyDescent="0.25">
      <c r="A30" s="1055"/>
      <c r="B30" s="1058"/>
      <c r="C30" s="1095"/>
      <c r="D30" s="1069"/>
      <c r="E30" s="1207"/>
      <c r="F30" s="1081" t="s">
        <v>46</v>
      </c>
      <c r="G30" s="1082"/>
      <c r="H30" s="199">
        <v>0</v>
      </c>
      <c r="I30" s="102">
        <v>0</v>
      </c>
      <c r="J30" s="102"/>
      <c r="K30" s="102"/>
    </row>
    <row r="31" spans="1:11" s="1" customFormat="1" ht="11.25" hidden="1" customHeight="1" x14ac:dyDescent="0.2">
      <c r="A31" s="1053">
        <v>1</v>
      </c>
      <c r="B31" s="1056">
        <v>1</v>
      </c>
      <c r="C31" s="1046">
        <v>6</v>
      </c>
      <c r="D31" s="1067" t="s">
        <v>108</v>
      </c>
      <c r="E31" s="1205">
        <v>11</v>
      </c>
      <c r="F31" s="132" t="s">
        <v>102</v>
      </c>
      <c r="G31" s="144" t="s">
        <v>79</v>
      </c>
      <c r="H31" s="201">
        <v>0</v>
      </c>
      <c r="I31" s="146">
        <v>0</v>
      </c>
      <c r="J31" s="146"/>
      <c r="K31" s="146"/>
    </row>
    <row r="32" spans="1:11" s="1" customFormat="1" ht="12" hidden="1" customHeight="1" thickBot="1" x14ac:dyDescent="0.25">
      <c r="A32" s="1054"/>
      <c r="B32" s="1057"/>
      <c r="C32" s="1059"/>
      <c r="D32" s="1068"/>
      <c r="E32" s="1206"/>
      <c r="F32" s="195" t="s">
        <v>102</v>
      </c>
      <c r="G32" s="135" t="s">
        <v>73</v>
      </c>
      <c r="H32" s="201">
        <v>0</v>
      </c>
      <c r="I32" s="146">
        <v>0</v>
      </c>
      <c r="J32" s="146"/>
      <c r="K32" s="146"/>
    </row>
    <row r="33" spans="1:11" s="1" customFormat="1" ht="12" hidden="1" customHeight="1" thickBot="1" x14ac:dyDescent="0.25">
      <c r="A33" s="1055"/>
      <c r="B33" s="1058"/>
      <c r="C33" s="1060"/>
      <c r="D33" s="1069"/>
      <c r="E33" s="1207"/>
      <c r="F33" s="1081" t="s">
        <v>46</v>
      </c>
      <c r="G33" s="1082"/>
      <c r="H33" s="199">
        <v>0</v>
      </c>
      <c r="I33" s="102">
        <v>0</v>
      </c>
      <c r="J33" s="102"/>
      <c r="K33" s="102"/>
    </row>
    <row r="34" spans="1:11" s="1" customFormat="1" ht="11.25" hidden="1" customHeight="1" x14ac:dyDescent="0.2">
      <c r="A34" s="1053">
        <v>1</v>
      </c>
      <c r="B34" s="1056">
        <v>1</v>
      </c>
      <c r="C34" s="1046">
        <v>7</v>
      </c>
      <c r="D34" s="1067" t="s">
        <v>433</v>
      </c>
      <c r="E34" s="1205">
        <v>11</v>
      </c>
      <c r="F34" s="132" t="s">
        <v>102</v>
      </c>
      <c r="G34" s="144" t="s">
        <v>79</v>
      </c>
      <c r="H34" s="201">
        <v>0</v>
      </c>
      <c r="I34" s="146">
        <v>0</v>
      </c>
      <c r="J34" s="146"/>
      <c r="K34" s="146"/>
    </row>
    <row r="35" spans="1:11" s="1" customFormat="1" ht="78.75" hidden="1" customHeight="1" thickBot="1" x14ac:dyDescent="0.25">
      <c r="A35" s="1054"/>
      <c r="B35" s="1057"/>
      <c r="C35" s="1059"/>
      <c r="D35" s="1068"/>
      <c r="E35" s="1206"/>
      <c r="F35" s="195" t="s">
        <v>102</v>
      </c>
      <c r="G35" s="144" t="s">
        <v>73</v>
      </c>
      <c r="H35" s="201">
        <v>0</v>
      </c>
      <c r="I35" s="146">
        <v>0</v>
      </c>
      <c r="J35" s="146"/>
      <c r="K35" s="146"/>
    </row>
    <row r="36" spans="1:11" s="1" customFormat="1" ht="12" hidden="1" customHeight="1" thickBot="1" x14ac:dyDescent="0.25">
      <c r="A36" s="1055"/>
      <c r="B36" s="1058"/>
      <c r="C36" s="1060"/>
      <c r="D36" s="1069"/>
      <c r="E36" s="1207"/>
      <c r="F36" s="1127" t="s">
        <v>46</v>
      </c>
      <c r="G36" s="1128"/>
      <c r="H36" s="199">
        <v>0</v>
      </c>
      <c r="I36" s="102">
        <v>0</v>
      </c>
      <c r="J36" s="102"/>
      <c r="K36" s="102"/>
    </row>
    <row r="37" spans="1:11" s="1" customFormat="1" ht="15.75" customHeight="1" x14ac:dyDescent="0.2">
      <c r="A37" s="1053">
        <v>1</v>
      </c>
      <c r="B37" s="1056">
        <v>1</v>
      </c>
      <c r="C37" s="1045">
        <v>9</v>
      </c>
      <c r="D37" s="1208" t="s">
        <v>653</v>
      </c>
      <c r="E37" s="1209">
        <v>14</v>
      </c>
      <c r="F37" s="608" t="s">
        <v>102</v>
      </c>
      <c r="G37" s="50" t="s">
        <v>79</v>
      </c>
      <c r="H37" s="499"/>
      <c r="I37" s="103"/>
      <c r="J37" s="103"/>
      <c r="K37" s="103"/>
    </row>
    <row r="38" spans="1:11" s="1" customFormat="1" ht="14.25" customHeight="1" x14ac:dyDescent="0.2">
      <c r="A38" s="1054"/>
      <c r="B38" s="1057"/>
      <c r="C38" s="1045"/>
      <c r="D38" s="1208"/>
      <c r="E38" s="1209"/>
      <c r="F38" s="587" t="s">
        <v>102</v>
      </c>
      <c r="G38" s="657" t="s">
        <v>105</v>
      </c>
      <c r="H38" s="488">
        <v>14.9</v>
      </c>
      <c r="I38" s="103"/>
      <c r="J38" s="103"/>
      <c r="K38" s="103"/>
    </row>
    <row r="39" spans="1:11" s="1" customFormat="1" ht="12.75" customHeight="1" thickBot="1" x14ac:dyDescent="0.25">
      <c r="A39" s="1054"/>
      <c r="B39" s="1057"/>
      <c r="C39" s="1045"/>
      <c r="D39" s="1208"/>
      <c r="E39" s="1209"/>
      <c r="F39" s="598" t="s">
        <v>102</v>
      </c>
      <c r="G39" s="545" t="s">
        <v>73</v>
      </c>
      <c r="H39" s="490">
        <v>84.7</v>
      </c>
      <c r="I39" s="543"/>
      <c r="J39" s="543"/>
      <c r="K39" s="543"/>
    </row>
    <row r="40" spans="1:11" s="1" customFormat="1" ht="16.2" customHeight="1" thickBot="1" x14ac:dyDescent="0.25">
      <c r="A40" s="1055"/>
      <c r="B40" s="1058"/>
      <c r="C40" s="1045"/>
      <c r="D40" s="1208"/>
      <c r="E40" s="1209"/>
      <c r="F40" s="1081" t="s">
        <v>46</v>
      </c>
      <c r="G40" s="1082"/>
      <c r="H40" s="265">
        <f t="shared" ref="H40:I40" si="5">H37+H38+H39</f>
        <v>99.600000000000009</v>
      </c>
      <c r="I40" s="266">
        <f t="shared" si="5"/>
        <v>0</v>
      </c>
      <c r="J40" s="266">
        <f t="shared" ref="J40:K40" si="6">J37+J38+J39</f>
        <v>0</v>
      </c>
      <c r="K40" s="266">
        <f t="shared" si="6"/>
        <v>0</v>
      </c>
    </row>
    <row r="41" spans="1:11" s="1" customFormat="1" ht="16.2" customHeight="1" x14ac:dyDescent="0.2">
      <c r="A41" s="1053">
        <v>1</v>
      </c>
      <c r="B41" s="1056">
        <v>1</v>
      </c>
      <c r="C41" s="1045">
        <v>10</v>
      </c>
      <c r="D41" s="1208" t="s">
        <v>785</v>
      </c>
      <c r="E41" s="1209">
        <v>14</v>
      </c>
      <c r="F41" s="608" t="s">
        <v>102</v>
      </c>
      <c r="G41" s="50" t="s">
        <v>72</v>
      </c>
      <c r="H41" s="488"/>
      <c r="I41" s="100">
        <v>30.6</v>
      </c>
      <c r="J41" s="100">
        <v>47.3</v>
      </c>
      <c r="K41" s="103"/>
    </row>
    <row r="42" spans="1:11" s="1" customFormat="1" ht="16.2" customHeight="1" x14ac:dyDescent="0.2">
      <c r="A42" s="1054"/>
      <c r="B42" s="1057"/>
      <c r="C42" s="1045"/>
      <c r="D42" s="1208"/>
      <c r="E42" s="1209"/>
      <c r="F42" s="587" t="s">
        <v>102</v>
      </c>
      <c r="G42" s="657" t="s">
        <v>105</v>
      </c>
      <c r="H42" s="488"/>
      <c r="I42" s="100">
        <v>17.3</v>
      </c>
      <c r="J42" s="100">
        <v>26.7</v>
      </c>
      <c r="K42" s="103"/>
    </row>
    <row r="43" spans="1:11" s="1" customFormat="1" ht="16.2" customHeight="1" thickBot="1" x14ac:dyDescent="0.25">
      <c r="A43" s="1054"/>
      <c r="B43" s="1057"/>
      <c r="C43" s="1045"/>
      <c r="D43" s="1208"/>
      <c r="E43" s="1209"/>
      <c r="F43" s="598" t="s">
        <v>102</v>
      </c>
      <c r="G43" s="545" t="s">
        <v>73</v>
      </c>
      <c r="H43" s="490"/>
      <c r="I43" s="490">
        <v>97.7</v>
      </c>
      <c r="J43" s="490">
        <v>151.32</v>
      </c>
      <c r="K43" s="543"/>
    </row>
    <row r="44" spans="1:11" s="1" customFormat="1" ht="16.2" customHeight="1" thickBot="1" x14ac:dyDescent="0.25">
      <c r="A44" s="1055"/>
      <c r="B44" s="1058"/>
      <c r="C44" s="1045"/>
      <c r="D44" s="1208"/>
      <c r="E44" s="1209"/>
      <c r="F44" s="1081" t="s">
        <v>46</v>
      </c>
      <c r="G44" s="1082"/>
      <c r="H44" s="265">
        <f t="shared" ref="H44:K44" si="7">H41+H42+H43</f>
        <v>0</v>
      </c>
      <c r="I44" s="266">
        <f t="shared" si="7"/>
        <v>145.60000000000002</v>
      </c>
      <c r="J44" s="266">
        <f t="shared" si="7"/>
        <v>225.32</v>
      </c>
      <c r="K44" s="266">
        <f t="shared" si="7"/>
        <v>0</v>
      </c>
    </row>
    <row r="45" spans="1:11" s="1" customFormat="1" ht="15" customHeight="1" thickBot="1" x14ac:dyDescent="0.25">
      <c r="A45" s="393">
        <v>1</v>
      </c>
      <c r="B45" s="406">
        <v>1</v>
      </c>
      <c r="C45" s="1223" t="s">
        <v>43</v>
      </c>
      <c r="D45" s="1224"/>
      <c r="E45" s="1224"/>
      <c r="F45" s="1224"/>
      <c r="G45" s="1225"/>
      <c r="H45" s="370">
        <f>H18+H20+H24+H27+H30+H33+H36+H40</f>
        <v>1037.3</v>
      </c>
      <c r="I45" s="371">
        <f>I18+I20+I24+I27+I30+I33+I36+I40+I44</f>
        <v>559.70000000000005</v>
      </c>
      <c r="J45" s="371">
        <f t="shared" ref="J45:K45" si="8">J18+J20+J24+J27+J30+J33+J36+J40+J44</f>
        <v>585.31999999999994</v>
      </c>
      <c r="K45" s="371">
        <f t="shared" si="8"/>
        <v>360</v>
      </c>
    </row>
    <row r="46" spans="1:11" s="3" customFormat="1" ht="15" customHeight="1" thickBot="1" x14ac:dyDescent="0.25">
      <c r="A46" s="23">
        <v>1</v>
      </c>
      <c r="B46" s="49">
        <v>2</v>
      </c>
      <c r="C46" s="1168" t="s">
        <v>109</v>
      </c>
      <c r="D46" s="1169"/>
      <c r="E46" s="1169"/>
      <c r="F46" s="1169"/>
      <c r="G46" s="1169"/>
      <c r="H46" s="1169"/>
      <c r="I46" s="1169"/>
      <c r="J46" s="1169"/>
      <c r="K46" s="1170"/>
    </row>
    <row r="47" spans="1:11" s="1" customFormat="1" ht="15" hidden="1" customHeight="1" x14ac:dyDescent="0.2">
      <c r="A47" s="1053">
        <v>1</v>
      </c>
      <c r="B47" s="1056">
        <v>2</v>
      </c>
      <c r="C47" s="1122">
        <v>1</v>
      </c>
      <c r="D47" s="1246" t="s">
        <v>110</v>
      </c>
      <c r="E47" s="1251">
        <v>11</v>
      </c>
      <c r="F47" s="141" t="s">
        <v>111</v>
      </c>
      <c r="G47" s="143" t="s">
        <v>79</v>
      </c>
      <c r="H47" s="208"/>
      <c r="I47" s="151"/>
      <c r="J47" s="151"/>
      <c r="K47" s="151"/>
    </row>
    <row r="48" spans="1:11" s="1" customFormat="1" ht="15.75" hidden="1" customHeight="1" thickBot="1" x14ac:dyDescent="0.25">
      <c r="A48" s="1054"/>
      <c r="B48" s="1057"/>
      <c r="C48" s="1122"/>
      <c r="D48" s="1246"/>
      <c r="E48" s="1251"/>
      <c r="F48" s="194" t="s">
        <v>111</v>
      </c>
      <c r="G48" s="139" t="s">
        <v>73</v>
      </c>
      <c r="H48" s="154"/>
      <c r="I48" s="146"/>
      <c r="J48" s="146"/>
      <c r="K48" s="146"/>
    </row>
    <row r="49" spans="1:11" s="1" customFormat="1" ht="15" hidden="1" customHeight="1" thickBot="1" x14ac:dyDescent="0.25">
      <c r="A49" s="1055"/>
      <c r="B49" s="1058"/>
      <c r="C49" s="1095"/>
      <c r="D49" s="1123"/>
      <c r="E49" s="1252"/>
      <c r="F49" s="1081" t="s">
        <v>46</v>
      </c>
      <c r="G49" s="1082"/>
      <c r="H49" s="95"/>
      <c r="I49" s="102"/>
      <c r="J49" s="102"/>
      <c r="K49" s="102"/>
    </row>
    <row r="50" spans="1:11" s="1" customFormat="1" ht="15" hidden="1" customHeight="1" x14ac:dyDescent="0.2">
      <c r="A50" s="1053">
        <v>1</v>
      </c>
      <c r="B50" s="1056">
        <v>2</v>
      </c>
      <c r="C50" s="1094">
        <v>2</v>
      </c>
      <c r="D50" s="1077" t="s">
        <v>112</v>
      </c>
      <c r="E50" s="1268">
        <v>11</v>
      </c>
      <c r="F50" s="194" t="s">
        <v>111</v>
      </c>
      <c r="G50" s="139" t="s">
        <v>79</v>
      </c>
      <c r="H50" s="154"/>
      <c r="I50" s="146"/>
      <c r="J50" s="146"/>
      <c r="K50" s="146"/>
    </row>
    <row r="51" spans="1:11" s="1" customFormat="1" ht="15" hidden="1" customHeight="1" x14ac:dyDescent="0.2">
      <c r="A51" s="1054"/>
      <c r="B51" s="1057"/>
      <c r="C51" s="1122"/>
      <c r="D51" s="1246"/>
      <c r="E51" s="1251"/>
      <c r="F51" s="194" t="s">
        <v>111</v>
      </c>
      <c r="G51" s="144" t="s">
        <v>72</v>
      </c>
      <c r="H51" s="154"/>
      <c r="I51" s="146"/>
      <c r="J51" s="146"/>
      <c r="K51" s="146"/>
    </row>
    <row r="52" spans="1:11" s="1" customFormat="1" ht="15" hidden="1" customHeight="1" thickBot="1" x14ac:dyDescent="0.25">
      <c r="A52" s="1054"/>
      <c r="B52" s="1057"/>
      <c r="C52" s="1122"/>
      <c r="D52" s="1246"/>
      <c r="E52" s="1251"/>
      <c r="F52" s="194" t="s">
        <v>111</v>
      </c>
      <c r="G52" s="139" t="s">
        <v>73</v>
      </c>
      <c r="H52" s="154"/>
      <c r="I52" s="146"/>
      <c r="J52" s="146"/>
      <c r="K52" s="146"/>
    </row>
    <row r="53" spans="1:11" s="1" customFormat="1" ht="15" hidden="1" customHeight="1" thickBot="1" x14ac:dyDescent="0.25">
      <c r="A53" s="1055"/>
      <c r="B53" s="1058"/>
      <c r="C53" s="1095"/>
      <c r="D53" s="1123"/>
      <c r="E53" s="1252"/>
      <c r="F53" s="1081" t="s">
        <v>46</v>
      </c>
      <c r="G53" s="1082"/>
      <c r="H53" s="95"/>
      <c r="I53" s="102"/>
      <c r="J53" s="102"/>
      <c r="K53" s="102"/>
    </row>
    <row r="54" spans="1:11" s="1" customFormat="1" ht="15" hidden="1" customHeight="1" x14ac:dyDescent="0.2">
      <c r="A54" s="1037">
        <v>1</v>
      </c>
      <c r="B54" s="1038">
        <v>2</v>
      </c>
      <c r="C54" s="1045">
        <v>3</v>
      </c>
      <c r="D54" s="1077" t="s">
        <v>113</v>
      </c>
      <c r="E54" s="1205">
        <v>26</v>
      </c>
      <c r="F54" s="194" t="s">
        <v>111</v>
      </c>
      <c r="G54" s="140" t="s">
        <v>79</v>
      </c>
      <c r="H54" s="154"/>
      <c r="I54" s="146"/>
      <c r="J54" s="146"/>
      <c r="K54" s="146"/>
    </row>
    <row r="55" spans="1:11" s="1" customFormat="1" ht="15" hidden="1" customHeight="1" thickBot="1" x14ac:dyDescent="0.25">
      <c r="A55" s="1037"/>
      <c r="B55" s="1038"/>
      <c r="C55" s="1045"/>
      <c r="D55" s="1246"/>
      <c r="E55" s="1206"/>
      <c r="F55" s="194" t="s">
        <v>111</v>
      </c>
      <c r="G55" s="145" t="s">
        <v>73</v>
      </c>
      <c r="H55" s="154"/>
      <c r="I55" s="146"/>
      <c r="J55" s="146"/>
      <c r="K55" s="146"/>
    </row>
    <row r="56" spans="1:11" s="1" customFormat="1" ht="15" hidden="1" customHeight="1" thickBot="1" x14ac:dyDescent="0.25">
      <c r="A56" s="1037"/>
      <c r="B56" s="1038"/>
      <c r="C56" s="1045"/>
      <c r="D56" s="1246"/>
      <c r="E56" s="1206"/>
      <c r="F56" s="1081" t="s">
        <v>46</v>
      </c>
      <c r="G56" s="1082"/>
      <c r="H56" s="95"/>
      <c r="I56" s="102"/>
      <c r="J56" s="102"/>
      <c r="K56" s="102"/>
    </row>
    <row r="57" spans="1:11" s="1" customFormat="1" ht="15" hidden="1" customHeight="1" x14ac:dyDescent="0.2">
      <c r="A57" s="1037">
        <v>1</v>
      </c>
      <c r="B57" s="1038">
        <v>2</v>
      </c>
      <c r="C57" s="1045">
        <v>4</v>
      </c>
      <c r="D57" s="1124" t="s">
        <v>114</v>
      </c>
      <c r="E57" s="1205">
        <v>20</v>
      </c>
      <c r="F57" s="194" t="s">
        <v>111</v>
      </c>
      <c r="G57" s="140" t="s">
        <v>79</v>
      </c>
      <c r="H57" s="154"/>
      <c r="I57" s="146"/>
      <c r="J57" s="146"/>
      <c r="K57" s="146"/>
    </row>
    <row r="58" spans="1:11" s="1" customFormat="1" ht="12.75" hidden="1" customHeight="1" thickBot="1" x14ac:dyDescent="0.25">
      <c r="A58" s="1037"/>
      <c r="B58" s="1038"/>
      <c r="C58" s="1045"/>
      <c r="D58" s="1124"/>
      <c r="E58" s="1206"/>
      <c r="F58" s="194" t="s">
        <v>111</v>
      </c>
      <c r="G58" s="145" t="s">
        <v>73</v>
      </c>
      <c r="H58" s="154"/>
      <c r="I58" s="146"/>
      <c r="J58" s="146"/>
      <c r="K58" s="146"/>
    </row>
    <row r="59" spans="1:11" s="1" customFormat="1" ht="15" hidden="1" customHeight="1" thickBot="1" x14ac:dyDescent="0.25">
      <c r="A59" s="1037"/>
      <c r="B59" s="1038"/>
      <c r="C59" s="1045"/>
      <c r="D59" s="1124"/>
      <c r="E59" s="1207"/>
      <c r="F59" s="1081" t="s">
        <v>46</v>
      </c>
      <c r="G59" s="1082"/>
      <c r="H59" s="95"/>
      <c r="I59" s="102"/>
      <c r="J59" s="102"/>
      <c r="K59" s="102"/>
    </row>
    <row r="60" spans="1:11" s="1" customFormat="1" ht="12.75" hidden="1" customHeight="1" x14ac:dyDescent="0.2">
      <c r="A60" s="1037">
        <v>1</v>
      </c>
      <c r="B60" s="1038">
        <v>2</v>
      </c>
      <c r="C60" s="1045">
        <v>5</v>
      </c>
      <c r="D60" s="1124" t="s">
        <v>115</v>
      </c>
      <c r="E60" s="1206">
        <v>20</v>
      </c>
      <c r="F60" s="194" t="s">
        <v>111</v>
      </c>
      <c r="G60" s="140" t="s">
        <v>72</v>
      </c>
      <c r="H60" s="154"/>
      <c r="I60" s="146"/>
      <c r="J60" s="146"/>
      <c r="K60" s="146"/>
    </row>
    <row r="61" spans="1:11" s="1" customFormat="1" ht="11.25" hidden="1" customHeight="1" x14ac:dyDescent="0.2">
      <c r="A61" s="1037"/>
      <c r="B61" s="1038"/>
      <c r="C61" s="1045"/>
      <c r="D61" s="1124"/>
      <c r="E61" s="1206"/>
      <c r="F61" s="194" t="s">
        <v>111</v>
      </c>
      <c r="G61" s="144" t="s">
        <v>79</v>
      </c>
      <c r="H61" s="154"/>
      <c r="I61" s="146"/>
      <c r="J61" s="146"/>
      <c r="K61" s="146"/>
    </row>
    <row r="62" spans="1:11" s="1" customFormat="1" ht="12" hidden="1" customHeight="1" thickBot="1" x14ac:dyDescent="0.25">
      <c r="A62" s="1037"/>
      <c r="B62" s="1038"/>
      <c r="C62" s="1045"/>
      <c r="D62" s="1124"/>
      <c r="E62" s="1206"/>
      <c r="F62" s="194" t="s">
        <v>111</v>
      </c>
      <c r="G62" s="145" t="s">
        <v>73</v>
      </c>
      <c r="H62" s="154"/>
      <c r="I62" s="146"/>
      <c r="J62" s="146"/>
      <c r="K62" s="146"/>
    </row>
    <row r="63" spans="1:11" s="1" customFormat="1" ht="12" hidden="1" customHeight="1" thickBot="1" x14ac:dyDescent="0.25">
      <c r="A63" s="1037"/>
      <c r="B63" s="1038"/>
      <c r="C63" s="1045"/>
      <c r="D63" s="1124"/>
      <c r="E63" s="1207"/>
      <c r="F63" s="1081" t="s">
        <v>46</v>
      </c>
      <c r="G63" s="1082"/>
      <c r="H63" s="95"/>
      <c r="I63" s="102"/>
      <c r="J63" s="102"/>
      <c r="K63" s="102"/>
    </row>
    <row r="64" spans="1:11" s="1" customFormat="1" ht="11.25" hidden="1" customHeight="1" x14ac:dyDescent="0.2">
      <c r="A64" s="1037">
        <v>1</v>
      </c>
      <c r="B64" s="1057">
        <v>2</v>
      </c>
      <c r="C64" s="1059">
        <v>6</v>
      </c>
      <c r="D64" s="1077" t="s">
        <v>116</v>
      </c>
      <c r="E64" s="1206">
        <v>11</v>
      </c>
      <c r="F64" s="194" t="s">
        <v>117</v>
      </c>
      <c r="G64" s="144" t="s">
        <v>73</v>
      </c>
      <c r="H64" s="154"/>
      <c r="I64" s="146"/>
      <c r="J64" s="146"/>
      <c r="K64" s="146"/>
    </row>
    <row r="65" spans="1:12" s="1" customFormat="1" ht="12" hidden="1" customHeight="1" thickBot="1" x14ac:dyDescent="0.25">
      <c r="A65" s="1037"/>
      <c r="B65" s="1057"/>
      <c r="C65" s="1059"/>
      <c r="D65" s="1246"/>
      <c r="E65" s="1206"/>
      <c r="F65" s="194" t="s">
        <v>117</v>
      </c>
      <c r="G65" s="145" t="s">
        <v>79</v>
      </c>
      <c r="H65" s="154"/>
      <c r="I65" s="146"/>
      <c r="J65" s="146"/>
      <c r="K65" s="146"/>
    </row>
    <row r="66" spans="1:12" s="1" customFormat="1" ht="12" hidden="1" customHeight="1" thickBot="1" x14ac:dyDescent="0.25">
      <c r="A66" s="1037"/>
      <c r="B66" s="1058"/>
      <c r="C66" s="1060"/>
      <c r="D66" s="1123"/>
      <c r="E66" s="1207"/>
      <c r="F66" s="1127" t="s">
        <v>46</v>
      </c>
      <c r="G66" s="1128"/>
      <c r="H66" s="358"/>
      <c r="I66" s="102"/>
      <c r="J66" s="102"/>
      <c r="K66" s="102"/>
    </row>
    <row r="67" spans="1:12" s="1" customFormat="1" ht="13.95" customHeight="1" x14ac:dyDescent="0.2">
      <c r="A67" s="1053">
        <v>1</v>
      </c>
      <c r="B67" s="1056">
        <v>2</v>
      </c>
      <c r="C67" s="1094">
        <v>7</v>
      </c>
      <c r="D67" s="1159" t="s">
        <v>749</v>
      </c>
      <c r="E67" s="1248">
        <v>14</v>
      </c>
      <c r="F67" s="586" t="s">
        <v>737</v>
      </c>
      <c r="G67" s="50" t="s">
        <v>72</v>
      </c>
      <c r="H67" s="212">
        <v>47</v>
      </c>
      <c r="I67" s="173">
        <v>103.4</v>
      </c>
      <c r="J67" s="173">
        <v>50</v>
      </c>
      <c r="K67" s="173">
        <v>50</v>
      </c>
    </row>
    <row r="68" spans="1:12" s="1" customFormat="1" ht="12" customHeight="1" thickBot="1" x14ac:dyDescent="0.25">
      <c r="A68" s="1054"/>
      <c r="B68" s="1057"/>
      <c r="C68" s="1122"/>
      <c r="D68" s="1160"/>
      <c r="E68" s="1249"/>
      <c r="F68" s="613" t="s">
        <v>737</v>
      </c>
      <c r="G68" s="545" t="s">
        <v>73</v>
      </c>
      <c r="H68" s="595"/>
      <c r="I68" s="596"/>
      <c r="J68" s="596"/>
      <c r="K68" s="596"/>
      <c r="L68" s="527"/>
    </row>
    <row r="69" spans="1:12" s="1" customFormat="1" ht="15" customHeight="1" thickBot="1" x14ac:dyDescent="0.25">
      <c r="A69" s="1055"/>
      <c r="B69" s="1058"/>
      <c r="C69" s="1095"/>
      <c r="D69" s="1167"/>
      <c r="E69" s="1250"/>
      <c r="F69" s="1127" t="s">
        <v>46</v>
      </c>
      <c r="G69" s="1128"/>
      <c r="H69" s="554">
        <f t="shared" ref="H69:J69" si="9">H67+H68</f>
        <v>47</v>
      </c>
      <c r="I69" s="554">
        <f t="shared" si="9"/>
        <v>103.4</v>
      </c>
      <c r="J69" s="554">
        <f t="shared" si="9"/>
        <v>50</v>
      </c>
      <c r="K69" s="554">
        <f t="shared" ref="K69" si="10">K67+K68</f>
        <v>50</v>
      </c>
    </row>
    <row r="70" spans="1:12" s="1" customFormat="1" ht="15" customHeight="1" x14ac:dyDescent="0.2">
      <c r="A70" s="1053">
        <v>1</v>
      </c>
      <c r="B70" s="1056">
        <v>2</v>
      </c>
      <c r="C70" s="1094">
        <v>8</v>
      </c>
      <c r="D70" s="1074" t="s">
        <v>119</v>
      </c>
      <c r="E70" s="1248" t="s">
        <v>578</v>
      </c>
      <c r="F70" s="586" t="s">
        <v>120</v>
      </c>
      <c r="G70" s="55" t="s">
        <v>72</v>
      </c>
      <c r="H70" s="559">
        <v>994.7</v>
      </c>
      <c r="I70" s="218">
        <v>1108.0999999999999</v>
      </c>
      <c r="J70" s="218">
        <v>1296.5</v>
      </c>
      <c r="K70" s="218">
        <v>1436.8</v>
      </c>
      <c r="L70" s="527"/>
    </row>
    <row r="71" spans="1:12" s="1" customFormat="1" ht="15" customHeight="1" thickBot="1" x14ac:dyDescent="0.25">
      <c r="A71" s="1054"/>
      <c r="B71" s="1057"/>
      <c r="C71" s="1122"/>
      <c r="D71" s="1075"/>
      <c r="E71" s="1249"/>
      <c r="F71" s="598" t="s">
        <v>120</v>
      </c>
      <c r="G71" s="624" t="s">
        <v>121</v>
      </c>
      <c r="H71" s="669">
        <v>4.7</v>
      </c>
      <c r="I71" s="595">
        <v>4.3</v>
      </c>
      <c r="J71" s="595">
        <v>4.2</v>
      </c>
      <c r="K71" s="595">
        <v>4.7</v>
      </c>
    </row>
    <row r="72" spans="1:12" s="1" customFormat="1" ht="15" customHeight="1" thickBot="1" x14ac:dyDescent="0.25">
      <c r="A72" s="1055"/>
      <c r="B72" s="1058"/>
      <c r="C72" s="1095"/>
      <c r="D72" s="1247"/>
      <c r="E72" s="1250"/>
      <c r="F72" s="1081" t="s">
        <v>46</v>
      </c>
      <c r="G72" s="1082"/>
      <c r="H72" s="264">
        <f t="shared" ref="H72:I72" si="11">H70+H71</f>
        <v>999.40000000000009</v>
      </c>
      <c r="I72" s="265">
        <f t="shared" si="11"/>
        <v>1112.3999999999999</v>
      </c>
      <c r="J72" s="265">
        <f t="shared" ref="J72:K72" si="12">J70+J71</f>
        <v>1300.7</v>
      </c>
      <c r="K72" s="265">
        <f t="shared" si="12"/>
        <v>1441.5</v>
      </c>
    </row>
    <row r="73" spans="1:12" s="1" customFormat="1" ht="15" customHeight="1" x14ac:dyDescent="0.2">
      <c r="A73" s="1053">
        <v>1</v>
      </c>
      <c r="B73" s="1056">
        <v>2</v>
      </c>
      <c r="C73" s="1045">
        <v>9</v>
      </c>
      <c r="D73" s="1096" t="s">
        <v>122</v>
      </c>
      <c r="E73" s="1045">
        <v>1</v>
      </c>
      <c r="F73" s="628" t="s">
        <v>572</v>
      </c>
      <c r="G73" s="93" t="s">
        <v>123</v>
      </c>
      <c r="H73" s="489">
        <v>175.8</v>
      </c>
      <c r="I73" s="214">
        <v>224.7</v>
      </c>
      <c r="J73" s="214">
        <v>230</v>
      </c>
      <c r="K73" s="214">
        <v>230</v>
      </c>
    </row>
    <row r="74" spans="1:12" s="1" customFormat="1" ht="15" hidden="1" customHeight="1" x14ac:dyDescent="0.2">
      <c r="A74" s="1054"/>
      <c r="B74" s="1057"/>
      <c r="C74" s="1045"/>
      <c r="D74" s="1096"/>
      <c r="E74" s="1045"/>
      <c r="F74" s="628" t="s">
        <v>572</v>
      </c>
      <c r="G74" s="678" t="s">
        <v>72</v>
      </c>
      <c r="H74" s="110"/>
      <c r="I74" s="202"/>
      <c r="J74" s="202"/>
      <c r="K74" s="202"/>
    </row>
    <row r="75" spans="1:12" s="1" customFormat="1" ht="10.8" thickBot="1" x14ac:dyDescent="0.25">
      <c r="A75" s="1054"/>
      <c r="B75" s="1057"/>
      <c r="C75" s="1045"/>
      <c r="D75" s="1096"/>
      <c r="E75" s="1045"/>
      <c r="F75" s="679" t="s">
        <v>572</v>
      </c>
      <c r="G75" s="624" t="s">
        <v>121</v>
      </c>
      <c r="H75" s="506"/>
      <c r="I75" s="507"/>
      <c r="J75" s="507"/>
      <c r="K75" s="507"/>
    </row>
    <row r="76" spans="1:12" s="1" customFormat="1" ht="15.6" customHeight="1" thickBot="1" x14ac:dyDescent="0.25">
      <c r="A76" s="1055"/>
      <c r="B76" s="1058"/>
      <c r="C76" s="1045"/>
      <c r="D76" s="1096"/>
      <c r="E76" s="1211"/>
      <c r="F76" s="1240" t="s">
        <v>46</v>
      </c>
      <c r="G76" s="1082"/>
      <c r="H76" s="264">
        <f t="shared" ref="H76:I76" si="13">H74+H75+H73</f>
        <v>175.8</v>
      </c>
      <c r="I76" s="265">
        <f t="shared" si="13"/>
        <v>224.7</v>
      </c>
      <c r="J76" s="265">
        <f t="shared" ref="J76:K76" si="14">J74+J75+J73</f>
        <v>230</v>
      </c>
      <c r="K76" s="265">
        <f t="shared" si="14"/>
        <v>230</v>
      </c>
    </row>
    <row r="77" spans="1:12" s="1" customFormat="1" ht="8.25" hidden="1" customHeight="1" x14ac:dyDescent="0.2">
      <c r="A77" s="1054">
        <v>1</v>
      </c>
      <c r="B77" s="1057">
        <v>2</v>
      </c>
      <c r="C77" s="1045">
        <v>10</v>
      </c>
      <c r="D77" s="1124" t="s">
        <v>0</v>
      </c>
      <c r="E77" s="1239">
        <v>30</v>
      </c>
      <c r="F77" s="142" t="s">
        <v>23</v>
      </c>
      <c r="G77" s="143" t="s">
        <v>72</v>
      </c>
      <c r="H77" s="532"/>
      <c r="I77" s="216"/>
      <c r="J77" s="216"/>
      <c r="K77" s="216"/>
    </row>
    <row r="78" spans="1:12" s="3" customFormat="1" ht="6.75" hidden="1" customHeight="1" thickBot="1" x14ac:dyDescent="0.25">
      <c r="A78" s="1054"/>
      <c r="B78" s="1057"/>
      <c r="C78" s="1045"/>
      <c r="D78" s="1124"/>
      <c r="E78" s="1239"/>
      <c r="F78" s="142" t="s">
        <v>24</v>
      </c>
      <c r="G78" s="139" t="s">
        <v>73</v>
      </c>
      <c r="H78" s="154"/>
      <c r="I78" s="201"/>
      <c r="J78" s="201"/>
      <c r="K78" s="201"/>
    </row>
    <row r="79" spans="1:12" s="3" customFormat="1" ht="18" hidden="1" customHeight="1" thickBot="1" x14ac:dyDescent="0.25">
      <c r="A79" s="1055"/>
      <c r="B79" s="1058"/>
      <c r="C79" s="1045"/>
      <c r="D79" s="1124"/>
      <c r="E79" s="1239"/>
      <c r="F79" s="1210" t="s">
        <v>46</v>
      </c>
      <c r="G79" s="1082"/>
      <c r="H79" s="95"/>
      <c r="I79" s="199"/>
      <c r="J79" s="199"/>
      <c r="K79" s="199"/>
    </row>
    <row r="80" spans="1:12" s="1" customFormat="1" ht="9.75" hidden="1" customHeight="1" x14ac:dyDescent="0.2">
      <c r="A80" s="1054">
        <v>1</v>
      </c>
      <c r="B80" s="1057">
        <v>2</v>
      </c>
      <c r="C80" s="1045">
        <v>11</v>
      </c>
      <c r="D80" s="1124" t="s">
        <v>1</v>
      </c>
      <c r="E80" s="1239">
        <v>20</v>
      </c>
      <c r="F80" s="191" t="s">
        <v>23</v>
      </c>
      <c r="G80" s="140" t="s">
        <v>72</v>
      </c>
      <c r="H80" s="154"/>
      <c r="I80" s="201"/>
      <c r="J80" s="201"/>
      <c r="K80" s="201"/>
    </row>
    <row r="81" spans="1:11" s="1" customFormat="1" ht="6.75" hidden="1" customHeight="1" thickBot="1" x14ac:dyDescent="0.25">
      <c r="A81" s="1054"/>
      <c r="B81" s="1057"/>
      <c r="C81" s="1045"/>
      <c r="D81" s="1124"/>
      <c r="E81" s="1239"/>
      <c r="F81" s="142" t="s">
        <v>24</v>
      </c>
      <c r="G81" s="139" t="s">
        <v>73</v>
      </c>
      <c r="H81" s="154"/>
      <c r="I81" s="201"/>
      <c r="J81" s="201"/>
      <c r="K81" s="201"/>
    </row>
    <row r="82" spans="1:11" s="1" customFormat="1" ht="29.25" hidden="1" customHeight="1" thickBot="1" x14ac:dyDescent="0.25">
      <c r="A82" s="1055"/>
      <c r="B82" s="1058"/>
      <c r="C82" s="1045"/>
      <c r="D82" s="1124"/>
      <c r="E82" s="1239"/>
      <c r="F82" s="1210" t="s">
        <v>46</v>
      </c>
      <c r="G82" s="1082"/>
      <c r="H82" s="95"/>
      <c r="I82" s="199"/>
      <c r="J82" s="199"/>
      <c r="K82" s="199"/>
    </row>
    <row r="83" spans="1:11" s="1" customFormat="1" ht="15.75" hidden="1" customHeight="1" x14ac:dyDescent="0.2">
      <c r="A83" s="1054">
        <v>1</v>
      </c>
      <c r="B83" s="1057">
        <v>2</v>
      </c>
      <c r="C83" s="1045">
        <v>12</v>
      </c>
      <c r="D83" s="1208" t="s">
        <v>523</v>
      </c>
      <c r="E83" s="1045" t="s">
        <v>530</v>
      </c>
      <c r="F83" s="182" t="s">
        <v>111</v>
      </c>
      <c r="G83" s="76" t="s">
        <v>79</v>
      </c>
      <c r="H83" s="101"/>
      <c r="I83" s="200"/>
      <c r="J83" s="200"/>
      <c r="K83" s="200"/>
    </row>
    <row r="84" spans="1:11" s="1" customFormat="1" ht="15.75" hidden="1" customHeight="1" x14ac:dyDescent="0.2">
      <c r="A84" s="1054"/>
      <c r="B84" s="1057"/>
      <c r="C84" s="1045"/>
      <c r="D84" s="1208"/>
      <c r="E84" s="1045"/>
      <c r="F84" s="383" t="s">
        <v>111</v>
      </c>
      <c r="G84" s="90" t="s">
        <v>73</v>
      </c>
      <c r="H84" s="101"/>
      <c r="I84" s="200"/>
      <c r="J84" s="200"/>
      <c r="K84" s="200"/>
    </row>
    <row r="85" spans="1:11" s="1" customFormat="1" ht="15.75" hidden="1" customHeight="1" thickBot="1" x14ac:dyDescent="0.25">
      <c r="A85" s="1054"/>
      <c r="B85" s="1057"/>
      <c r="C85" s="1045"/>
      <c r="D85" s="1208"/>
      <c r="E85" s="1045"/>
      <c r="F85" s="407" t="s">
        <v>111</v>
      </c>
      <c r="G85" s="386" t="s">
        <v>105</v>
      </c>
      <c r="H85" s="101"/>
      <c r="I85" s="200"/>
      <c r="J85" s="200"/>
      <c r="K85" s="200"/>
    </row>
    <row r="86" spans="1:11" s="1" customFormat="1" ht="15.75" hidden="1" customHeight="1" thickBot="1" x14ac:dyDescent="0.25">
      <c r="A86" s="1055"/>
      <c r="B86" s="1058"/>
      <c r="C86" s="1045"/>
      <c r="D86" s="1208"/>
      <c r="E86" s="1211"/>
      <c r="F86" s="1212" t="s">
        <v>46</v>
      </c>
      <c r="G86" s="1128"/>
      <c r="H86" s="95">
        <f t="shared" ref="H86:I86" si="15">H83+H84+H85</f>
        <v>0</v>
      </c>
      <c r="I86" s="199">
        <f t="shared" si="15"/>
        <v>0</v>
      </c>
      <c r="J86" s="199">
        <f t="shared" ref="J86:K86" si="16">J83+J84+J85</f>
        <v>0</v>
      </c>
      <c r="K86" s="199">
        <f t="shared" si="16"/>
        <v>0</v>
      </c>
    </row>
    <row r="87" spans="1:11" s="1" customFormat="1" ht="15.75" customHeight="1" x14ac:dyDescent="0.2">
      <c r="A87" s="1054">
        <v>1</v>
      </c>
      <c r="B87" s="1057">
        <v>2</v>
      </c>
      <c r="C87" s="1045">
        <v>13</v>
      </c>
      <c r="D87" s="1208" t="s">
        <v>524</v>
      </c>
      <c r="E87" s="1045" t="s">
        <v>530</v>
      </c>
      <c r="F87" s="458" t="s">
        <v>111</v>
      </c>
      <c r="G87" s="50" t="s">
        <v>79</v>
      </c>
      <c r="H87" s="101"/>
      <c r="I87" s="200"/>
      <c r="J87" s="200"/>
      <c r="K87" s="200"/>
    </row>
    <row r="88" spans="1:11" s="1" customFormat="1" ht="15.75" customHeight="1" x14ac:dyDescent="0.2">
      <c r="A88" s="1054"/>
      <c r="B88" s="1057"/>
      <c r="C88" s="1045"/>
      <c r="D88" s="1208"/>
      <c r="E88" s="1045"/>
      <c r="F88" s="656" t="s">
        <v>111</v>
      </c>
      <c r="G88" s="657" t="s">
        <v>73</v>
      </c>
      <c r="H88" s="101">
        <v>34.299999999999997</v>
      </c>
      <c r="I88" s="200"/>
      <c r="J88" s="200"/>
      <c r="K88" s="200"/>
    </row>
    <row r="89" spans="1:11" s="1" customFormat="1" ht="15.75" customHeight="1" thickBot="1" x14ac:dyDescent="0.25">
      <c r="A89" s="1054"/>
      <c r="B89" s="1057"/>
      <c r="C89" s="1045"/>
      <c r="D89" s="1208"/>
      <c r="E89" s="1045"/>
      <c r="F89" s="680" t="s">
        <v>111</v>
      </c>
      <c r="G89" s="681" t="s">
        <v>105</v>
      </c>
      <c r="H89" s="562">
        <v>6.1</v>
      </c>
      <c r="I89" s="555"/>
      <c r="J89" s="555"/>
      <c r="K89" s="555"/>
    </row>
    <row r="90" spans="1:11" s="1" customFormat="1" ht="13.2" customHeight="1" thickBot="1" x14ac:dyDescent="0.25">
      <c r="A90" s="1055"/>
      <c r="B90" s="1058"/>
      <c r="C90" s="1045"/>
      <c r="D90" s="1208"/>
      <c r="E90" s="1045"/>
      <c r="F90" s="1240" t="s">
        <v>46</v>
      </c>
      <c r="G90" s="1082"/>
      <c r="H90" s="264">
        <f t="shared" ref="H90:I90" si="17">H87+H88+H89</f>
        <v>40.4</v>
      </c>
      <c r="I90" s="265">
        <f t="shared" si="17"/>
        <v>0</v>
      </c>
      <c r="J90" s="265">
        <f t="shared" ref="J90:K90" si="18">J87+J88+J89</f>
        <v>0</v>
      </c>
      <c r="K90" s="265">
        <f t="shared" si="18"/>
        <v>0</v>
      </c>
    </row>
    <row r="91" spans="1:11" s="1" customFormat="1" ht="15.75" hidden="1" customHeight="1" x14ac:dyDescent="0.2">
      <c r="A91" s="1054">
        <v>1</v>
      </c>
      <c r="B91" s="1057">
        <v>2</v>
      </c>
      <c r="C91" s="1045">
        <v>14</v>
      </c>
      <c r="D91" s="1216" t="s">
        <v>525</v>
      </c>
      <c r="E91" s="1045" t="s">
        <v>530</v>
      </c>
      <c r="F91" s="653" t="s">
        <v>111</v>
      </c>
      <c r="G91" s="26" t="s">
        <v>79</v>
      </c>
      <c r="H91" s="489"/>
      <c r="I91" s="214"/>
      <c r="J91" s="214"/>
      <c r="K91" s="214"/>
    </row>
    <row r="92" spans="1:11" s="1" customFormat="1" ht="15.75" hidden="1" customHeight="1" x14ac:dyDescent="0.2">
      <c r="A92" s="1054"/>
      <c r="B92" s="1057"/>
      <c r="C92" s="1045"/>
      <c r="D92" s="1216"/>
      <c r="E92" s="1045"/>
      <c r="F92" s="383" t="s">
        <v>111</v>
      </c>
      <c r="G92" s="90" t="s">
        <v>73</v>
      </c>
      <c r="H92" s="101"/>
      <c r="I92" s="200"/>
      <c r="J92" s="200"/>
      <c r="K92" s="200"/>
    </row>
    <row r="93" spans="1:11" s="1" customFormat="1" ht="15.75" hidden="1" customHeight="1" thickBot="1" x14ac:dyDescent="0.25">
      <c r="A93" s="1054"/>
      <c r="B93" s="1057"/>
      <c r="C93" s="1045"/>
      <c r="D93" s="1216"/>
      <c r="E93" s="1045"/>
      <c r="F93" s="407" t="s">
        <v>111</v>
      </c>
      <c r="G93" s="386" t="s">
        <v>105</v>
      </c>
      <c r="H93" s="101"/>
      <c r="I93" s="200"/>
      <c r="J93" s="200"/>
      <c r="K93" s="200"/>
    </row>
    <row r="94" spans="1:11" s="1" customFormat="1" ht="15.75" hidden="1" customHeight="1" thickBot="1" x14ac:dyDescent="0.25">
      <c r="A94" s="1055"/>
      <c r="B94" s="1058"/>
      <c r="C94" s="1045"/>
      <c r="D94" s="1216"/>
      <c r="E94" s="1211"/>
      <c r="F94" s="1212" t="s">
        <v>46</v>
      </c>
      <c r="G94" s="1128"/>
      <c r="H94" s="95">
        <f t="shared" ref="H94:I94" si="19">H91+H92+H93</f>
        <v>0</v>
      </c>
      <c r="I94" s="199">
        <f t="shared" si="19"/>
        <v>0</v>
      </c>
      <c r="J94" s="199">
        <f t="shared" ref="J94:K94" si="20">J91+J92+J93</f>
        <v>0</v>
      </c>
      <c r="K94" s="199">
        <f t="shared" si="20"/>
        <v>0</v>
      </c>
    </row>
    <row r="95" spans="1:11" s="1" customFormat="1" ht="15.6" hidden="1" customHeight="1" x14ac:dyDescent="0.2">
      <c r="A95" s="1054">
        <v>1</v>
      </c>
      <c r="B95" s="1057">
        <v>2</v>
      </c>
      <c r="C95" s="1045">
        <v>15</v>
      </c>
      <c r="D95" s="1216" t="s">
        <v>551</v>
      </c>
      <c r="E95" s="1243" t="s">
        <v>530</v>
      </c>
      <c r="F95" s="458" t="s">
        <v>111</v>
      </c>
      <c r="G95" s="181" t="s">
        <v>79</v>
      </c>
      <c r="H95" s="110"/>
      <c r="I95" s="202"/>
      <c r="J95" s="202"/>
      <c r="K95" s="202"/>
    </row>
    <row r="96" spans="1:11" s="1" customFormat="1" ht="15" hidden="1" customHeight="1" x14ac:dyDescent="0.2">
      <c r="A96" s="1054"/>
      <c r="B96" s="1057"/>
      <c r="C96" s="1045"/>
      <c r="D96" s="1216"/>
      <c r="E96" s="1243"/>
      <c r="F96" s="656" t="s">
        <v>111</v>
      </c>
      <c r="G96" s="658" t="s">
        <v>73</v>
      </c>
      <c r="H96" s="110"/>
      <c r="I96" s="202"/>
      <c r="J96" s="202"/>
      <c r="K96" s="202"/>
    </row>
    <row r="97" spans="1:11" s="1" customFormat="1" ht="15" hidden="1" customHeight="1" thickBot="1" x14ac:dyDescent="0.25">
      <c r="A97" s="1054"/>
      <c r="B97" s="1057"/>
      <c r="C97" s="1045"/>
      <c r="D97" s="1216"/>
      <c r="E97" s="1243"/>
      <c r="F97" s="680" t="s">
        <v>111</v>
      </c>
      <c r="G97" s="681" t="s">
        <v>105</v>
      </c>
      <c r="H97" s="506"/>
      <c r="I97" s="507"/>
      <c r="J97" s="507"/>
      <c r="K97" s="507"/>
    </row>
    <row r="98" spans="1:11" s="1" customFormat="1" ht="15.6" hidden="1" customHeight="1" thickBot="1" x14ac:dyDescent="0.25">
      <c r="A98" s="1055"/>
      <c r="B98" s="1058"/>
      <c r="C98" s="1045"/>
      <c r="D98" s="1216"/>
      <c r="E98" s="1244"/>
      <c r="F98" s="1240" t="s">
        <v>46</v>
      </c>
      <c r="G98" s="1245"/>
      <c r="H98" s="323">
        <f t="shared" ref="H98:I98" si="21">H95+H96+H97</f>
        <v>0</v>
      </c>
      <c r="I98" s="324">
        <f t="shared" si="21"/>
        <v>0</v>
      </c>
      <c r="J98" s="324">
        <f t="shared" ref="J98:K98" si="22">J95+J96+J97</f>
        <v>0</v>
      </c>
      <c r="K98" s="324">
        <f t="shared" si="22"/>
        <v>0</v>
      </c>
    </row>
    <row r="99" spans="1:11" s="1" customFormat="1" ht="15.75" hidden="1" customHeight="1" x14ac:dyDescent="0.2">
      <c r="A99" s="1053">
        <v>1</v>
      </c>
      <c r="B99" s="1056">
        <v>2</v>
      </c>
      <c r="C99" s="1046">
        <v>16</v>
      </c>
      <c r="D99" s="1213" t="s">
        <v>552</v>
      </c>
      <c r="E99" s="1094" t="s">
        <v>530</v>
      </c>
      <c r="F99" s="653" t="s">
        <v>111</v>
      </c>
      <c r="G99" s="26" t="s">
        <v>79</v>
      </c>
      <c r="H99" s="489"/>
      <c r="I99" s="214"/>
      <c r="J99" s="214"/>
      <c r="K99" s="214"/>
    </row>
    <row r="100" spans="1:11" s="1" customFormat="1" ht="15.75" hidden="1" customHeight="1" x14ac:dyDescent="0.2">
      <c r="A100" s="1054"/>
      <c r="B100" s="1057"/>
      <c r="C100" s="1059"/>
      <c r="D100" s="1214"/>
      <c r="E100" s="1122"/>
      <c r="F100" s="383" t="s">
        <v>111</v>
      </c>
      <c r="G100" s="90" t="s">
        <v>73</v>
      </c>
      <c r="H100" s="101"/>
      <c r="I100" s="200"/>
      <c r="J100" s="200"/>
      <c r="K100" s="200"/>
    </row>
    <row r="101" spans="1:11" s="1" customFormat="1" ht="15.75" hidden="1" customHeight="1" thickBot="1" x14ac:dyDescent="0.25">
      <c r="A101" s="1054"/>
      <c r="B101" s="1057"/>
      <c r="C101" s="1059"/>
      <c r="D101" s="1214"/>
      <c r="E101" s="1122"/>
      <c r="F101" s="185" t="s">
        <v>111</v>
      </c>
      <c r="G101" s="386" t="s">
        <v>105</v>
      </c>
      <c r="H101" s="211"/>
      <c r="I101" s="233"/>
      <c r="J101" s="233"/>
      <c r="K101" s="233"/>
    </row>
    <row r="102" spans="1:11" s="1" customFormat="1" ht="15.75" hidden="1" customHeight="1" thickBot="1" x14ac:dyDescent="0.25">
      <c r="A102" s="1055"/>
      <c r="B102" s="1058"/>
      <c r="C102" s="1060"/>
      <c r="D102" s="1215"/>
      <c r="E102" s="1095"/>
      <c r="F102" s="1127" t="s">
        <v>46</v>
      </c>
      <c r="G102" s="1128"/>
      <c r="H102" s="358">
        <f t="shared" ref="H102:I102" si="23">H99+H100+H101</f>
        <v>0</v>
      </c>
      <c r="I102" s="204">
        <f t="shared" si="23"/>
        <v>0</v>
      </c>
      <c r="J102" s="204">
        <f t="shared" ref="J102:K102" si="24">J99+J100+J101</f>
        <v>0</v>
      </c>
      <c r="K102" s="204">
        <f t="shared" si="24"/>
        <v>0</v>
      </c>
    </row>
    <row r="103" spans="1:11" s="1" customFormat="1" ht="15.75" hidden="1" customHeight="1" thickBot="1" x14ac:dyDescent="0.25">
      <c r="A103" s="1054">
        <v>1</v>
      </c>
      <c r="B103" s="1057">
        <v>2</v>
      </c>
      <c r="C103" s="1059">
        <v>17</v>
      </c>
      <c r="D103" s="1213" t="s">
        <v>654</v>
      </c>
      <c r="E103" s="1122" t="s">
        <v>655</v>
      </c>
      <c r="F103" s="182" t="s">
        <v>120</v>
      </c>
      <c r="G103" s="76" t="s">
        <v>72</v>
      </c>
      <c r="H103" s="101"/>
      <c r="I103" s="200">
        <v>0</v>
      </c>
      <c r="J103" s="200"/>
      <c r="K103" s="200"/>
    </row>
    <row r="104" spans="1:11" s="1" customFormat="1" ht="15" hidden="1" customHeight="1" thickBot="1" x14ac:dyDescent="0.25">
      <c r="A104" s="1054"/>
      <c r="B104" s="1057"/>
      <c r="C104" s="1059"/>
      <c r="D104" s="1215"/>
      <c r="E104" s="1122"/>
      <c r="F104" s="1127" t="s">
        <v>46</v>
      </c>
      <c r="G104" s="1128"/>
      <c r="H104" s="358">
        <f t="shared" ref="H104:I104" si="25">H103</f>
        <v>0</v>
      </c>
      <c r="I104" s="204">
        <f t="shared" si="25"/>
        <v>0</v>
      </c>
      <c r="J104" s="204">
        <f t="shared" ref="J104:K104" si="26">J103</f>
        <v>0</v>
      </c>
      <c r="K104" s="204">
        <f t="shared" si="26"/>
        <v>0</v>
      </c>
    </row>
    <row r="105" spans="1:11" s="1" customFormat="1" ht="15.6" hidden="1" customHeight="1" x14ac:dyDescent="0.2">
      <c r="A105" s="1053">
        <v>1</v>
      </c>
      <c r="B105" s="1056">
        <v>2</v>
      </c>
      <c r="C105" s="1046">
        <v>18</v>
      </c>
      <c r="D105" s="1214" t="s">
        <v>656</v>
      </c>
      <c r="E105" s="1094" t="s">
        <v>535</v>
      </c>
      <c r="F105" s="458" t="s">
        <v>111</v>
      </c>
      <c r="G105" s="50" t="s">
        <v>79</v>
      </c>
      <c r="H105" s="101"/>
      <c r="I105" s="200"/>
      <c r="J105" s="200"/>
      <c r="K105" s="200"/>
    </row>
    <row r="106" spans="1:11" s="1" customFormat="1" ht="1.95" hidden="1" customHeight="1" x14ac:dyDescent="0.2">
      <c r="A106" s="1054"/>
      <c r="B106" s="1057"/>
      <c r="C106" s="1059"/>
      <c r="D106" s="1214"/>
      <c r="E106" s="1122"/>
      <c r="F106" s="651" t="s">
        <v>111</v>
      </c>
      <c r="G106" s="657" t="s">
        <v>73</v>
      </c>
      <c r="H106" s="101"/>
      <c r="I106" s="200"/>
      <c r="J106" s="200"/>
      <c r="K106" s="200"/>
    </row>
    <row r="107" spans="1:11" s="1" customFormat="1" ht="25.2" hidden="1" customHeight="1" thickBot="1" x14ac:dyDescent="0.25">
      <c r="A107" s="1054"/>
      <c r="B107" s="1057"/>
      <c r="C107" s="1059"/>
      <c r="D107" s="1214"/>
      <c r="E107" s="1122"/>
      <c r="F107" s="680" t="s">
        <v>111</v>
      </c>
      <c r="G107" s="681" t="s">
        <v>105</v>
      </c>
      <c r="H107" s="562"/>
      <c r="I107" s="555"/>
      <c r="J107" s="555"/>
      <c r="K107" s="555"/>
    </row>
    <row r="108" spans="1:11" s="1" customFormat="1" ht="24.6" hidden="1" customHeight="1" thickBot="1" x14ac:dyDescent="0.25">
      <c r="A108" s="1055"/>
      <c r="B108" s="1058"/>
      <c r="C108" s="1060"/>
      <c r="D108" s="1215"/>
      <c r="E108" s="1095"/>
      <c r="F108" s="1081" t="s">
        <v>46</v>
      </c>
      <c r="G108" s="1082"/>
      <c r="H108" s="262">
        <f t="shared" ref="H108:I108" si="27">H105+H106+H107</f>
        <v>0</v>
      </c>
      <c r="I108" s="265">
        <f t="shared" si="27"/>
        <v>0</v>
      </c>
      <c r="J108" s="265">
        <f t="shared" ref="J108:K108" si="28">J105+J106+J107</f>
        <v>0</v>
      </c>
      <c r="K108" s="265">
        <f t="shared" si="28"/>
        <v>0</v>
      </c>
    </row>
    <row r="109" spans="1:11" s="1" customFormat="1" ht="15" customHeight="1" thickBot="1" x14ac:dyDescent="0.25">
      <c r="A109" s="257">
        <v>1</v>
      </c>
      <c r="B109" s="258">
        <v>2</v>
      </c>
      <c r="C109" s="1233" t="s">
        <v>43</v>
      </c>
      <c r="D109" s="1234"/>
      <c r="E109" s="1234"/>
      <c r="F109" s="1234"/>
      <c r="G109" s="1235"/>
      <c r="H109" s="367">
        <f>H49+H53+H56+H59+H63+H66+H69+H72+H76+H79+H82+H86+H90+H94+H98+H104+H102+H108</f>
        <v>1262.6000000000001</v>
      </c>
      <c r="I109" s="370">
        <f t="shared" ref="I109" si="29">I49+I53+I56+I59+I63+I66+I69+I72+I76+I79+I82+I86+I90+I94+I98+I104+I102+I108</f>
        <v>1440.5</v>
      </c>
      <c r="J109" s="370">
        <f t="shared" ref="J109:K109" si="30">J49+J53+J56+J59+J63+J66+J69+J72+J76+J79+J82+J86+J90+J94+J98+J104+J102+J108</f>
        <v>1580.7</v>
      </c>
      <c r="K109" s="370">
        <f t="shared" si="30"/>
        <v>1721.5</v>
      </c>
    </row>
    <row r="110" spans="1:11" s="1" customFormat="1" ht="15" customHeight="1" thickBot="1" x14ac:dyDescent="0.25">
      <c r="A110" s="256">
        <v>1</v>
      </c>
      <c r="B110" s="1236" t="s">
        <v>44</v>
      </c>
      <c r="C110" s="1237"/>
      <c r="D110" s="1237"/>
      <c r="E110" s="1237"/>
      <c r="F110" s="1237"/>
      <c r="G110" s="1238"/>
      <c r="H110" s="113">
        <f>H45+H109</f>
        <v>2299.9</v>
      </c>
      <c r="I110" s="114">
        <f t="shared" ref="I110" si="31">I45+I109</f>
        <v>2000.2</v>
      </c>
      <c r="J110" s="114">
        <f t="shared" ref="J110:K110" si="32">J45+J109</f>
        <v>2166.02</v>
      </c>
      <c r="K110" s="114">
        <f t="shared" si="32"/>
        <v>2081.5</v>
      </c>
    </row>
    <row r="111" spans="1:11" s="1" customFormat="1" ht="15" customHeight="1" thickBot="1" x14ac:dyDescent="0.25">
      <c r="A111" s="337">
        <v>2</v>
      </c>
      <c r="B111" s="1196" t="s">
        <v>124</v>
      </c>
      <c r="C111" s="1197"/>
      <c r="D111" s="1197"/>
      <c r="E111" s="1197"/>
      <c r="F111" s="1197"/>
      <c r="G111" s="1197"/>
      <c r="H111" s="1197"/>
      <c r="I111" s="1197"/>
      <c r="J111" s="1197"/>
      <c r="K111" s="1198"/>
    </row>
    <row r="112" spans="1:11" s="1" customFormat="1" ht="15.75" customHeight="1" thickBot="1" x14ac:dyDescent="0.25">
      <c r="A112" s="337">
        <v>2</v>
      </c>
      <c r="B112" s="860">
        <v>1</v>
      </c>
      <c r="C112" s="1168" t="s">
        <v>125</v>
      </c>
      <c r="D112" s="1169"/>
      <c r="E112" s="1169"/>
      <c r="F112" s="1169"/>
      <c r="G112" s="1169"/>
      <c r="H112" s="1169"/>
      <c r="I112" s="1169"/>
      <c r="J112" s="1169"/>
      <c r="K112" s="1170"/>
    </row>
    <row r="113" spans="1:11" s="1" customFormat="1" ht="15" customHeight="1" thickBot="1" x14ac:dyDescent="0.25">
      <c r="A113" s="1053">
        <v>2</v>
      </c>
      <c r="B113" s="1056">
        <v>1</v>
      </c>
      <c r="C113" s="1122">
        <v>1</v>
      </c>
      <c r="D113" s="1221" t="s">
        <v>808</v>
      </c>
      <c r="E113" s="1122" t="s">
        <v>462</v>
      </c>
      <c r="F113" s="598" t="s">
        <v>126</v>
      </c>
      <c r="G113" s="624" t="s">
        <v>72</v>
      </c>
      <c r="H113" s="374">
        <v>45</v>
      </c>
      <c r="I113" s="452">
        <v>45</v>
      </c>
      <c r="J113" s="452">
        <v>46</v>
      </c>
      <c r="K113" s="452">
        <v>46</v>
      </c>
    </row>
    <row r="114" spans="1:11" s="1" customFormat="1" ht="15" customHeight="1" thickBot="1" x14ac:dyDescent="0.25">
      <c r="A114" s="1055"/>
      <c r="B114" s="1058"/>
      <c r="C114" s="1095"/>
      <c r="D114" s="1222"/>
      <c r="E114" s="1095"/>
      <c r="F114" s="1081" t="s">
        <v>46</v>
      </c>
      <c r="G114" s="1082"/>
      <c r="H114" s="441">
        <f>H113</f>
        <v>45</v>
      </c>
      <c r="I114" s="441">
        <f t="shared" ref="I114:J114" si="33">I113</f>
        <v>45</v>
      </c>
      <c r="J114" s="265">
        <f t="shared" si="33"/>
        <v>46</v>
      </c>
      <c r="K114" s="265">
        <f t="shared" ref="K114" si="34">K113</f>
        <v>46</v>
      </c>
    </row>
    <row r="115" spans="1:11" s="1" customFormat="1" ht="15" customHeight="1" thickBot="1" x14ac:dyDescent="0.25">
      <c r="A115" s="1053">
        <v>2</v>
      </c>
      <c r="B115" s="1056">
        <v>1</v>
      </c>
      <c r="C115" s="1046">
        <v>2</v>
      </c>
      <c r="D115" s="1230" t="s">
        <v>323</v>
      </c>
      <c r="E115" s="1232">
        <v>14</v>
      </c>
      <c r="F115" s="606" t="s">
        <v>214</v>
      </c>
      <c r="G115" s="609" t="s">
        <v>72</v>
      </c>
      <c r="H115" s="374">
        <v>6</v>
      </c>
      <c r="I115" s="452">
        <v>6</v>
      </c>
      <c r="J115" s="452">
        <v>6</v>
      </c>
      <c r="K115" s="452">
        <v>6</v>
      </c>
    </row>
    <row r="116" spans="1:11" s="1" customFormat="1" ht="15" customHeight="1" thickBot="1" x14ac:dyDescent="0.25">
      <c r="A116" s="1228"/>
      <c r="B116" s="1229"/>
      <c r="C116" s="1076"/>
      <c r="D116" s="1231"/>
      <c r="E116" s="1076"/>
      <c r="F116" s="1081" t="s">
        <v>46</v>
      </c>
      <c r="G116" s="1082"/>
      <c r="H116" s="265">
        <f t="shared" ref="H116:I116" si="35">H115</f>
        <v>6</v>
      </c>
      <c r="I116" s="266">
        <f t="shared" si="35"/>
        <v>6</v>
      </c>
      <c r="J116" s="266">
        <f t="shared" ref="J116:K116" si="36">J115</f>
        <v>6</v>
      </c>
      <c r="K116" s="266">
        <f t="shared" si="36"/>
        <v>6</v>
      </c>
    </row>
    <row r="117" spans="1:11" s="1" customFormat="1" ht="15" customHeight="1" thickBot="1" x14ac:dyDescent="0.25">
      <c r="A117" s="303">
        <v>2</v>
      </c>
      <c r="B117" s="230">
        <v>1</v>
      </c>
      <c r="C117" s="1223" t="s">
        <v>43</v>
      </c>
      <c r="D117" s="1224"/>
      <c r="E117" s="1224"/>
      <c r="F117" s="1224"/>
      <c r="G117" s="1225"/>
      <c r="H117" s="418">
        <f t="shared" ref="H117:I117" si="37">H114+H116</f>
        <v>51</v>
      </c>
      <c r="I117" s="417">
        <f t="shared" si="37"/>
        <v>51</v>
      </c>
      <c r="J117" s="417">
        <f t="shared" ref="J117:K117" si="38">J114+J116</f>
        <v>52</v>
      </c>
      <c r="K117" s="417">
        <f t="shared" si="38"/>
        <v>52</v>
      </c>
    </row>
    <row r="118" spans="1:11" ht="15" customHeight="1" thickBot="1" x14ac:dyDescent="0.3">
      <c r="A118" s="8">
        <v>2</v>
      </c>
      <c r="B118" s="1109" t="s">
        <v>44</v>
      </c>
      <c r="C118" s="1110"/>
      <c r="D118" s="1110"/>
      <c r="E118" s="1110"/>
      <c r="F118" s="1110"/>
      <c r="G118" s="1111"/>
      <c r="H118" s="252">
        <f t="shared" ref="H118:I118" si="39">H117</f>
        <v>51</v>
      </c>
      <c r="I118" s="259">
        <f t="shared" si="39"/>
        <v>51</v>
      </c>
      <c r="J118" s="259">
        <f t="shared" ref="J118:K118" si="40">J117</f>
        <v>52</v>
      </c>
      <c r="K118" s="259">
        <f t="shared" si="40"/>
        <v>52</v>
      </c>
    </row>
    <row r="119" spans="1:11" ht="13.8" thickBot="1" x14ac:dyDescent="0.3">
      <c r="A119" s="1241" t="s">
        <v>45</v>
      </c>
      <c r="B119" s="1242"/>
      <c r="C119" s="1242"/>
      <c r="D119" s="1242"/>
      <c r="E119" s="1242"/>
      <c r="F119" s="1242"/>
      <c r="G119" s="1242"/>
      <c r="H119" s="190">
        <f t="shared" ref="H119:J119" si="41">H110+H118</f>
        <v>2350.9</v>
      </c>
      <c r="I119" s="190">
        <f t="shared" si="41"/>
        <v>2051.1999999999998</v>
      </c>
      <c r="J119" s="190">
        <f t="shared" si="41"/>
        <v>2218.02</v>
      </c>
      <c r="K119" s="190">
        <f t="shared" ref="K119" si="42">K110+K118</f>
        <v>2133.5</v>
      </c>
    </row>
    <row r="120" spans="1:11" ht="12.75" customHeight="1" x14ac:dyDescent="0.25">
      <c r="A120" s="1219" t="s">
        <v>614</v>
      </c>
      <c r="B120" s="1220"/>
      <c r="C120" s="1220"/>
      <c r="D120" s="1220"/>
      <c r="E120" s="1220"/>
      <c r="F120" s="1220"/>
      <c r="G120" s="1220"/>
      <c r="H120" s="846">
        <f>H28+H51+H60+H70+H80+H77+H74+H113+H115+H22+H103+H67+H41+H16</f>
        <v>1092.7</v>
      </c>
      <c r="I120" s="546">
        <f t="shared" ref="I120:K120" si="43">I28+I51+I60+I70+I80+I77+I74+I113+I115+I22+I103+I67+I41+I16</f>
        <v>1449.1999999999998</v>
      </c>
      <c r="J120" s="546">
        <f t="shared" si="43"/>
        <v>1545.8</v>
      </c>
      <c r="K120" s="546">
        <f t="shared" si="43"/>
        <v>1638.8</v>
      </c>
    </row>
    <row r="121" spans="1:11" ht="23.25" customHeight="1" x14ac:dyDescent="0.25">
      <c r="A121" s="1117" t="s">
        <v>615</v>
      </c>
      <c r="B121" s="1118"/>
      <c r="C121" s="1118"/>
      <c r="D121" s="1118"/>
      <c r="E121" s="1118"/>
      <c r="F121" s="1118"/>
      <c r="G121" s="1118"/>
      <c r="H121" s="847">
        <f>H15+H73</f>
        <v>437.6</v>
      </c>
      <c r="I121" s="497">
        <f>I15+I73</f>
        <v>482.7</v>
      </c>
      <c r="J121" s="497">
        <f>J15+J73</f>
        <v>490</v>
      </c>
      <c r="K121" s="497">
        <f>K15+K73</f>
        <v>490</v>
      </c>
    </row>
    <row r="122" spans="1:11" x14ac:dyDescent="0.25">
      <c r="A122" s="1117" t="s">
        <v>617</v>
      </c>
      <c r="B122" s="1118"/>
      <c r="C122" s="1118"/>
      <c r="D122" s="1118"/>
      <c r="E122" s="1118"/>
      <c r="F122" s="1118"/>
      <c r="G122" s="1118"/>
      <c r="H122" s="847">
        <f t="shared" ref="H122:J122" si="44">H71+H75</f>
        <v>4.7</v>
      </c>
      <c r="I122" s="497">
        <f t="shared" si="44"/>
        <v>4.3</v>
      </c>
      <c r="J122" s="497">
        <f t="shared" si="44"/>
        <v>4.2</v>
      </c>
      <c r="K122" s="497">
        <f t="shared" ref="K122" si="45">K71+K75</f>
        <v>4.7</v>
      </c>
    </row>
    <row r="123" spans="1:11" x14ac:dyDescent="0.25">
      <c r="A123" s="1117" t="s">
        <v>611</v>
      </c>
      <c r="B123" s="1118"/>
      <c r="C123" s="1118"/>
      <c r="D123" s="1118"/>
      <c r="E123" s="1118"/>
      <c r="F123" s="1118"/>
      <c r="G123" s="1118"/>
      <c r="H123" s="847">
        <f>H23+H26+H29+H32+H35+H39+H48+H52+H55+H58+H62+H64+H68+H78+H81+H84+H88+H92+H96+H106+H17+H100+H43</f>
        <v>119</v>
      </c>
      <c r="I123" s="488">
        <f t="shared" ref="I123:K123" si="46">I23+I26+I29+I32+I35+I39+I48+I52+I55+I58+I62+I64+I68+I78+I81+I84+I88+I92+I96+I106+I17+I100+I43</f>
        <v>97.7</v>
      </c>
      <c r="J123" s="488">
        <f t="shared" si="46"/>
        <v>151.32</v>
      </c>
      <c r="K123" s="488">
        <f t="shared" si="46"/>
        <v>0</v>
      </c>
    </row>
    <row r="124" spans="1:11" x14ac:dyDescent="0.25">
      <c r="A124" s="1117" t="s">
        <v>724</v>
      </c>
      <c r="B124" s="1118"/>
      <c r="C124" s="1118"/>
      <c r="D124" s="1118"/>
      <c r="E124" s="1118"/>
      <c r="F124" s="1118"/>
      <c r="G124" s="1118"/>
      <c r="H124" s="903">
        <f>H38+H85+H89+H93+H97+H101+H107+H42</f>
        <v>21</v>
      </c>
      <c r="I124" s="490">
        <f t="shared" ref="I124:K124" si="47">I38+I85+I89+I93+I97+I101+I107+I42</f>
        <v>17.3</v>
      </c>
      <c r="J124" s="490">
        <f t="shared" si="47"/>
        <v>26.7</v>
      </c>
      <c r="K124" s="490">
        <f t="shared" si="47"/>
        <v>0</v>
      </c>
    </row>
    <row r="125" spans="1:11" x14ac:dyDescent="0.25">
      <c r="A125" s="1117" t="s">
        <v>612</v>
      </c>
      <c r="B125" s="1118"/>
      <c r="C125" s="1118"/>
      <c r="D125" s="1118"/>
      <c r="E125" s="1118"/>
      <c r="F125" s="1118"/>
      <c r="G125" s="1118"/>
      <c r="H125" s="847">
        <f>H21+H25+H31+H34+H37+H47+H50+H54+H57+H61+H65+H83+H87+H91+H95+H105+H99</f>
        <v>33.9</v>
      </c>
      <c r="I125" s="497">
        <f>I21+I25+I31+I34+I37+I47+I50+I54+I57+I61+I65+I83+I87+I91+I95+I105+I99</f>
        <v>0</v>
      </c>
      <c r="J125" s="497">
        <f>J21+J25+J31+J34+J37+J47+J50+J54+J57+J61+J65+J83+J87+J91+J95+J105+J99</f>
        <v>0</v>
      </c>
      <c r="K125" s="497">
        <f>K21+K25+K31+K34+K37+K47+K50+K54+K57+K61+K65+K83+K87+K91+K95+K105+K99</f>
        <v>0</v>
      </c>
    </row>
    <row r="126" spans="1:11" ht="18.600000000000001" customHeight="1" thickBot="1" x14ac:dyDescent="0.3">
      <c r="A126" s="1226" t="s">
        <v>732</v>
      </c>
      <c r="B126" s="1227"/>
      <c r="C126" s="1227"/>
      <c r="D126" s="1227"/>
      <c r="E126" s="1227"/>
      <c r="F126" s="1227"/>
      <c r="G126" s="1227"/>
      <c r="H126" s="787">
        <f>H19</f>
        <v>642</v>
      </c>
      <c r="I126" s="374">
        <f>I19</f>
        <v>0</v>
      </c>
      <c r="J126" s="374">
        <f>J19</f>
        <v>0</v>
      </c>
      <c r="K126" s="374">
        <f>K19</f>
        <v>0</v>
      </c>
    </row>
    <row r="127" spans="1:11" ht="13.8" thickBot="1" x14ac:dyDescent="0.3">
      <c r="A127" s="1217" t="s">
        <v>48</v>
      </c>
      <c r="B127" s="1218"/>
      <c r="C127" s="1218"/>
      <c r="D127" s="1218"/>
      <c r="E127" s="1218"/>
      <c r="F127" s="1218"/>
      <c r="G127" s="1218"/>
      <c r="H127" s="99">
        <f t="shared" ref="H127:I127" si="48">H120+H121+H122+H123+H125+H124+H126</f>
        <v>2350.9000000000005</v>
      </c>
      <c r="I127" s="99">
        <f t="shared" si="48"/>
        <v>2051.1999999999998</v>
      </c>
      <c r="J127" s="99">
        <f t="shared" ref="J127:K127" si="49">J120+J121+J122+J123+J125+J124+J126</f>
        <v>2218.02</v>
      </c>
      <c r="K127" s="99">
        <f t="shared" si="49"/>
        <v>2133.5</v>
      </c>
    </row>
    <row r="128" spans="1:11" x14ac:dyDescent="0.25">
      <c r="A128" s="5"/>
      <c r="B128" s="5"/>
      <c r="C128" s="5"/>
      <c r="D128" s="5"/>
      <c r="E128" s="5"/>
      <c r="F128" s="18"/>
      <c r="G128" s="376"/>
    </row>
    <row r="129" spans="1:7" x14ac:dyDescent="0.25">
      <c r="A129" s="1104" t="s">
        <v>157</v>
      </c>
      <c r="B129" s="1104"/>
      <c r="C129" s="1104"/>
      <c r="D129" s="1104"/>
      <c r="E129" s="1104"/>
      <c r="F129" s="1104"/>
      <c r="G129" s="1104"/>
    </row>
    <row r="130" spans="1:7" x14ac:dyDescent="0.25">
      <c r="A130" s="5"/>
      <c r="B130" s="5"/>
      <c r="C130" s="5"/>
      <c r="D130" s="5"/>
      <c r="E130" s="5"/>
      <c r="F130" s="27"/>
      <c r="G130" s="25"/>
    </row>
    <row r="131" spans="1:7" x14ac:dyDescent="0.25">
      <c r="A131" s="5"/>
      <c r="B131" s="5"/>
      <c r="C131" s="5"/>
      <c r="D131" s="5"/>
      <c r="E131" s="5"/>
      <c r="F131" s="27"/>
      <c r="G131" s="25"/>
    </row>
    <row r="132" spans="1:7" x14ac:dyDescent="0.25">
      <c r="A132" s="5"/>
      <c r="B132" s="5"/>
      <c r="C132" s="5"/>
      <c r="D132" s="5"/>
      <c r="E132" s="5"/>
      <c r="F132" s="27"/>
      <c r="G132" s="25"/>
    </row>
    <row r="133" spans="1:7" x14ac:dyDescent="0.25">
      <c r="A133" s="5"/>
      <c r="B133" s="5"/>
      <c r="C133" s="5"/>
      <c r="D133" s="5"/>
      <c r="E133" s="5"/>
      <c r="F133" s="27"/>
      <c r="G133" s="25"/>
    </row>
    <row r="134" spans="1:7" x14ac:dyDescent="0.25">
      <c r="A134" s="5"/>
      <c r="B134" s="5"/>
      <c r="C134" s="5"/>
      <c r="D134" s="5"/>
      <c r="E134" s="5"/>
      <c r="F134" s="27"/>
      <c r="G134" s="25"/>
    </row>
    <row r="135" spans="1:7" x14ac:dyDescent="0.25">
      <c r="A135" s="5"/>
      <c r="B135" s="5"/>
      <c r="C135" s="5"/>
      <c r="D135" s="5"/>
      <c r="E135" s="5"/>
      <c r="F135" s="27"/>
      <c r="G135" s="25"/>
    </row>
    <row r="136" spans="1:7" x14ac:dyDescent="0.25">
      <c r="A136" s="5"/>
      <c r="B136" s="5"/>
      <c r="C136" s="5"/>
      <c r="D136" s="5"/>
      <c r="E136" s="5"/>
      <c r="F136" s="27"/>
      <c r="G136" s="25"/>
    </row>
    <row r="137" spans="1:7" x14ac:dyDescent="0.25">
      <c r="F137" s="27"/>
      <c r="G137" s="25"/>
    </row>
    <row r="138" spans="1:7" x14ac:dyDescent="0.25">
      <c r="F138" s="27"/>
      <c r="G138" s="25"/>
    </row>
    <row r="139" spans="1:7" x14ac:dyDescent="0.25">
      <c r="F139" s="27"/>
      <c r="G139" s="25"/>
    </row>
  </sheetData>
  <mergeCells count="211">
    <mergeCell ref="A50:A53"/>
    <mergeCell ref="D50:D53"/>
    <mergeCell ref="E50:E53"/>
    <mergeCell ref="F53:G53"/>
    <mergeCell ref="A25:A27"/>
    <mergeCell ref="D21:D24"/>
    <mergeCell ref="E21:E24"/>
    <mergeCell ref="F24:G24"/>
    <mergeCell ref="A15:A18"/>
    <mergeCell ref="B15:B18"/>
    <mergeCell ref="C15:C18"/>
    <mergeCell ref="D15:D18"/>
    <mergeCell ref="E15:E18"/>
    <mergeCell ref="F18:G18"/>
    <mergeCell ref="A19:A20"/>
    <mergeCell ref="B19:B20"/>
    <mergeCell ref="C19:C20"/>
    <mergeCell ref="D19:D20"/>
    <mergeCell ref="E19:E20"/>
    <mergeCell ref="F20:G20"/>
    <mergeCell ref="B25:B27"/>
    <mergeCell ref="C25:C27"/>
    <mergeCell ref="D25:D27"/>
    <mergeCell ref="E25:E27"/>
    <mergeCell ref="C4:G4"/>
    <mergeCell ref="A5:G5"/>
    <mergeCell ref="A7:A10"/>
    <mergeCell ref="B7:B10"/>
    <mergeCell ref="C7:C10"/>
    <mergeCell ref="D7:D10"/>
    <mergeCell ref="E7:E10"/>
    <mergeCell ref="F7:F10"/>
    <mergeCell ref="G7:G10"/>
    <mergeCell ref="F27:G27"/>
    <mergeCell ref="A21:A24"/>
    <mergeCell ref="C45:G45"/>
    <mergeCell ref="E28:E30"/>
    <mergeCell ref="F30:G30"/>
    <mergeCell ref="A34:A36"/>
    <mergeCell ref="A54:A56"/>
    <mergeCell ref="B54:B56"/>
    <mergeCell ref="C54:C56"/>
    <mergeCell ref="D54:D56"/>
    <mergeCell ref="E54:E56"/>
    <mergeCell ref="F56:G56"/>
    <mergeCell ref="B34:B36"/>
    <mergeCell ref="C34:C36"/>
    <mergeCell ref="D34:D36"/>
    <mergeCell ref="E34:E36"/>
    <mergeCell ref="A37:A40"/>
    <mergeCell ref="B37:B40"/>
    <mergeCell ref="C37:C40"/>
    <mergeCell ref="D37:D40"/>
    <mergeCell ref="E37:E40"/>
    <mergeCell ref="C46:K46"/>
    <mergeCell ref="B47:B49"/>
    <mergeCell ref="C47:C49"/>
    <mergeCell ref="D47:D49"/>
    <mergeCell ref="E47:E49"/>
    <mergeCell ref="F49:G49"/>
    <mergeCell ref="B50:B53"/>
    <mergeCell ref="C50:C53"/>
    <mergeCell ref="A47:A49"/>
    <mergeCell ref="F66:G66"/>
    <mergeCell ref="D67:D69"/>
    <mergeCell ref="E67:E69"/>
    <mergeCell ref="F69:G69"/>
    <mergeCell ref="A67:A69"/>
    <mergeCell ref="B67:B69"/>
    <mergeCell ref="C67:C69"/>
    <mergeCell ref="A57:A59"/>
    <mergeCell ref="B57:B59"/>
    <mergeCell ref="C57:C59"/>
    <mergeCell ref="D57:D59"/>
    <mergeCell ref="E57:E59"/>
    <mergeCell ref="F59:G59"/>
    <mergeCell ref="A60:A63"/>
    <mergeCell ref="B60:B63"/>
    <mergeCell ref="C60:C63"/>
    <mergeCell ref="D60:D63"/>
    <mergeCell ref="E60:E63"/>
    <mergeCell ref="F63:G63"/>
    <mergeCell ref="E99:E102"/>
    <mergeCell ref="D103:D104"/>
    <mergeCell ref="A95:A98"/>
    <mergeCell ref="B95:B98"/>
    <mergeCell ref="A80:A82"/>
    <mergeCell ref="A64:A66"/>
    <mergeCell ref="B64:B66"/>
    <mergeCell ref="C64:C66"/>
    <mergeCell ref="D64:D66"/>
    <mergeCell ref="E64:E66"/>
    <mergeCell ref="F94:G94"/>
    <mergeCell ref="A70:A72"/>
    <mergeCell ref="B70:B72"/>
    <mergeCell ref="C70:C72"/>
    <mergeCell ref="D70:D72"/>
    <mergeCell ref="E70:E72"/>
    <mergeCell ref="F72:G72"/>
    <mergeCell ref="F76:G76"/>
    <mergeCell ref="A77:A79"/>
    <mergeCell ref="B77:B79"/>
    <mergeCell ref="C77:C79"/>
    <mergeCell ref="D77:D79"/>
    <mergeCell ref="E77:E79"/>
    <mergeCell ref="F79:G79"/>
    <mergeCell ref="A73:A76"/>
    <mergeCell ref="B73:B76"/>
    <mergeCell ref="C73:C76"/>
    <mergeCell ref="C80:C82"/>
    <mergeCell ref="D80:D82"/>
    <mergeCell ref="E80:E82"/>
    <mergeCell ref="A123:G123"/>
    <mergeCell ref="A125:G125"/>
    <mergeCell ref="A122:G122"/>
    <mergeCell ref="A124:G124"/>
    <mergeCell ref="F102:G102"/>
    <mergeCell ref="A87:A90"/>
    <mergeCell ref="B87:B90"/>
    <mergeCell ref="C87:C90"/>
    <mergeCell ref="D87:D90"/>
    <mergeCell ref="E87:E90"/>
    <mergeCell ref="F90:G90"/>
    <mergeCell ref="A119:G119"/>
    <mergeCell ref="F114:G114"/>
    <mergeCell ref="C95:C98"/>
    <mergeCell ref="D95:D98"/>
    <mergeCell ref="E95:E98"/>
    <mergeCell ref="F98:G98"/>
    <mergeCell ref="A91:A94"/>
    <mergeCell ref="C112:K112"/>
    <mergeCell ref="A129:G129"/>
    <mergeCell ref="C117:G117"/>
    <mergeCell ref="B118:G118"/>
    <mergeCell ref="A126:G126"/>
    <mergeCell ref="A105:A108"/>
    <mergeCell ref="B105:B108"/>
    <mergeCell ref="C105:C108"/>
    <mergeCell ref="D105:D108"/>
    <mergeCell ref="E105:E108"/>
    <mergeCell ref="F108:G108"/>
    <mergeCell ref="A115:A116"/>
    <mergeCell ref="B115:B116"/>
    <mergeCell ref="C115:C116"/>
    <mergeCell ref="D115:D116"/>
    <mergeCell ref="E115:E116"/>
    <mergeCell ref="F116:G116"/>
    <mergeCell ref="C109:G109"/>
    <mergeCell ref="B110:G110"/>
    <mergeCell ref="A113:A114"/>
    <mergeCell ref="B113:B114"/>
    <mergeCell ref="B111:K111"/>
    <mergeCell ref="C113:C114"/>
    <mergeCell ref="A127:G127"/>
    <mergeCell ref="A120:G120"/>
    <mergeCell ref="A121:G121"/>
    <mergeCell ref="A103:A104"/>
    <mergeCell ref="B103:B104"/>
    <mergeCell ref="C103:C104"/>
    <mergeCell ref="E103:E104"/>
    <mergeCell ref="F104:G104"/>
    <mergeCell ref="E113:E114"/>
    <mergeCell ref="D113:D114"/>
    <mergeCell ref="A99:A102"/>
    <mergeCell ref="A41:A44"/>
    <mergeCell ref="B41:B44"/>
    <mergeCell ref="C41:C44"/>
    <mergeCell ref="D41:D44"/>
    <mergeCell ref="E41:E44"/>
    <mergeCell ref="F44:G44"/>
    <mergeCell ref="F82:G82"/>
    <mergeCell ref="A83:A86"/>
    <mergeCell ref="B83:B86"/>
    <mergeCell ref="C83:C86"/>
    <mergeCell ref="D83:D86"/>
    <mergeCell ref="E83:E86"/>
    <mergeCell ref="F86:G86"/>
    <mergeCell ref="D73:D76"/>
    <mergeCell ref="E73:E76"/>
    <mergeCell ref="B99:B102"/>
    <mergeCell ref="C99:C102"/>
    <mergeCell ref="D99:D102"/>
    <mergeCell ref="B91:B94"/>
    <mergeCell ref="C91:C94"/>
    <mergeCell ref="D91:D94"/>
    <mergeCell ref="E91:E94"/>
    <mergeCell ref="B80:B82"/>
    <mergeCell ref="K8:K10"/>
    <mergeCell ref="A2:K2"/>
    <mergeCell ref="I6:K6"/>
    <mergeCell ref="C14:K14"/>
    <mergeCell ref="B13:K13"/>
    <mergeCell ref="A12:K12"/>
    <mergeCell ref="A11:K11"/>
    <mergeCell ref="F36:G36"/>
    <mergeCell ref="F40:G40"/>
    <mergeCell ref="J8:J10"/>
    <mergeCell ref="I8:I10"/>
    <mergeCell ref="H8:H10"/>
    <mergeCell ref="B21:B24"/>
    <mergeCell ref="C21:C24"/>
    <mergeCell ref="A31:A33"/>
    <mergeCell ref="B31:B33"/>
    <mergeCell ref="C31:C33"/>
    <mergeCell ref="D31:D33"/>
    <mergeCell ref="E31:E33"/>
    <mergeCell ref="F33:G33"/>
    <mergeCell ref="A28:A30"/>
    <mergeCell ref="B28:B30"/>
    <mergeCell ref="C28:C30"/>
    <mergeCell ref="D28:D30"/>
  </mergeCells>
  <pageMargins left="1.1811023622047245" right="0.78740157480314965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8"/>
  <sheetViews>
    <sheetView showGridLines="0" zoomScale="180" zoomScaleNormal="180" zoomScaleSheetLayoutView="100" workbookViewId="0">
      <selection activeCell="I173" sqref="I173"/>
    </sheetView>
  </sheetViews>
  <sheetFormatPr defaultRowHeight="13.2" x14ac:dyDescent="0.25"/>
  <cols>
    <col min="1" max="1" width="3.44140625" customWidth="1"/>
    <col min="2" max="3" width="3" customWidth="1"/>
    <col min="4" max="4" width="30.88671875" customWidth="1"/>
    <col min="5" max="5" width="5.88671875" customWidth="1"/>
    <col min="6" max="6" width="10" style="2" customWidth="1"/>
    <col min="7" max="7" width="6.33203125" style="2" customWidth="1"/>
    <col min="8" max="8" width="10" customWidth="1"/>
    <col min="9" max="11" width="9.44140625" customWidth="1"/>
  </cols>
  <sheetData>
    <row r="1" spans="1:11" ht="16.5" customHeight="1" x14ac:dyDescent="0.25"/>
    <row r="2" spans="1:11" ht="63" customHeight="1" x14ac:dyDescent="0.25">
      <c r="A2" s="1270" t="s">
        <v>770</v>
      </c>
      <c r="B2" s="1270"/>
      <c r="C2" s="1270"/>
      <c r="D2" s="1270"/>
      <c r="E2" s="1270"/>
      <c r="F2" s="1270"/>
      <c r="G2" s="1270"/>
      <c r="H2" s="1270"/>
      <c r="I2" s="1270"/>
      <c r="J2" s="1270"/>
      <c r="K2" s="1270"/>
    </row>
    <row r="4" spans="1:11" ht="14.25" customHeight="1" x14ac:dyDescent="0.25">
      <c r="C4" s="1191" t="s">
        <v>592</v>
      </c>
      <c r="D4" s="1191"/>
      <c r="E4" s="1191"/>
      <c r="F4" s="1191"/>
      <c r="G4" s="1191"/>
    </row>
    <row r="5" spans="1:11" x14ac:dyDescent="0.25">
      <c r="C5" s="1333"/>
      <c r="D5" s="1333"/>
      <c r="E5" s="1333"/>
      <c r="F5" s="1333"/>
      <c r="G5" s="1333"/>
    </row>
    <row r="6" spans="1:11" ht="13.8" thickBot="1" x14ac:dyDescent="0.3">
      <c r="H6" s="1195" t="s">
        <v>475</v>
      </c>
      <c r="I6" s="1195"/>
      <c r="J6" s="1195"/>
      <c r="K6" s="1195"/>
    </row>
    <row r="7" spans="1:11" s="1" customFormat="1" ht="33.75" customHeight="1" x14ac:dyDescent="0.2">
      <c r="A7" s="1253" t="s">
        <v>34</v>
      </c>
      <c r="B7" s="1185" t="s">
        <v>35</v>
      </c>
      <c r="C7" s="1258" t="s">
        <v>36</v>
      </c>
      <c r="D7" s="1187" t="s">
        <v>50</v>
      </c>
      <c r="E7" s="1253" t="s">
        <v>49</v>
      </c>
      <c r="F7" s="1253" t="s">
        <v>37</v>
      </c>
      <c r="G7" s="1264" t="s">
        <v>38</v>
      </c>
      <c r="H7" s="400" t="s">
        <v>758</v>
      </c>
      <c r="I7" s="355" t="s">
        <v>675</v>
      </c>
      <c r="J7" s="355" t="s">
        <v>720</v>
      </c>
      <c r="K7" s="355" t="s">
        <v>767</v>
      </c>
    </row>
    <row r="8" spans="1:11" s="1" customFormat="1" ht="14.25" customHeight="1" x14ac:dyDescent="0.2">
      <c r="A8" s="1254"/>
      <c r="B8" s="1186"/>
      <c r="C8" s="1259"/>
      <c r="D8" s="1188"/>
      <c r="E8" s="1254"/>
      <c r="F8" s="1254"/>
      <c r="G8" s="1265"/>
      <c r="H8" s="1192" t="s">
        <v>40</v>
      </c>
      <c r="I8" s="1026" t="s">
        <v>40</v>
      </c>
      <c r="J8" s="1026" t="s">
        <v>40</v>
      </c>
      <c r="K8" s="1026" t="s">
        <v>40</v>
      </c>
    </row>
    <row r="9" spans="1:11" s="1" customFormat="1" ht="17.25" customHeight="1" x14ac:dyDescent="0.2">
      <c r="A9" s="1255"/>
      <c r="B9" s="1257"/>
      <c r="C9" s="1260"/>
      <c r="D9" s="1188"/>
      <c r="E9" s="1262"/>
      <c r="F9" s="1255"/>
      <c r="G9" s="1266"/>
      <c r="H9" s="1193"/>
      <c r="I9" s="1027"/>
      <c r="J9" s="1027"/>
      <c r="K9" s="1027"/>
    </row>
    <row r="10" spans="1:11" s="1" customFormat="1" ht="37.200000000000003" customHeight="1" thickBot="1" x14ac:dyDescent="0.25">
      <c r="A10" s="1256"/>
      <c r="B10" s="1257"/>
      <c r="C10" s="1261"/>
      <c r="D10" s="1188"/>
      <c r="E10" s="1263"/>
      <c r="F10" s="1256"/>
      <c r="G10" s="1267"/>
      <c r="H10" s="1193"/>
      <c r="I10" s="1027"/>
      <c r="J10" s="1027"/>
      <c r="K10" s="1027"/>
    </row>
    <row r="11" spans="1:11" s="4" customFormat="1" ht="15" customHeight="1" thickBot="1" x14ac:dyDescent="0.25">
      <c r="A11" s="1202" t="s">
        <v>650</v>
      </c>
      <c r="B11" s="1203"/>
      <c r="C11" s="1203"/>
      <c r="D11" s="1203"/>
      <c r="E11" s="1203"/>
      <c r="F11" s="1203"/>
      <c r="G11" s="1203"/>
      <c r="H11" s="1203"/>
      <c r="I11" s="1203"/>
      <c r="J11" s="1203"/>
      <c r="K11" s="1204"/>
    </row>
    <row r="12" spans="1:11" s="4" customFormat="1" ht="15" customHeight="1" thickBot="1" x14ac:dyDescent="0.25">
      <c r="A12" s="1199" t="s">
        <v>127</v>
      </c>
      <c r="B12" s="1200"/>
      <c r="C12" s="1200"/>
      <c r="D12" s="1200"/>
      <c r="E12" s="1200"/>
      <c r="F12" s="1200"/>
      <c r="G12" s="1200"/>
      <c r="H12" s="1200"/>
      <c r="I12" s="1200"/>
      <c r="J12" s="1200"/>
      <c r="K12" s="1201"/>
    </row>
    <row r="13" spans="1:11" s="3" customFormat="1" ht="15" customHeight="1" thickBot="1" x14ac:dyDescent="0.25">
      <c r="A13" s="62">
        <v>1</v>
      </c>
      <c r="B13" s="1196" t="s">
        <v>128</v>
      </c>
      <c r="C13" s="1197"/>
      <c r="D13" s="1197"/>
      <c r="E13" s="1197"/>
      <c r="F13" s="1197"/>
      <c r="G13" s="1197"/>
      <c r="H13" s="1197"/>
      <c r="I13" s="1197"/>
      <c r="J13" s="1197"/>
      <c r="K13" s="1198"/>
    </row>
    <row r="14" spans="1:11" s="3" customFormat="1" ht="14.25" customHeight="1" thickBot="1" x14ac:dyDescent="0.25">
      <c r="A14" s="23">
        <v>1</v>
      </c>
      <c r="B14" s="118">
        <v>1</v>
      </c>
      <c r="C14" s="1168" t="s">
        <v>129</v>
      </c>
      <c r="D14" s="1169"/>
      <c r="E14" s="1169"/>
      <c r="F14" s="1169"/>
      <c r="G14" s="1169"/>
      <c r="H14" s="1169"/>
      <c r="I14" s="1169"/>
      <c r="J14" s="1169"/>
      <c r="K14" s="1170"/>
    </row>
    <row r="15" spans="1:11" s="1" customFormat="1" ht="15" hidden="1" customHeight="1" x14ac:dyDescent="0.2">
      <c r="A15" s="1053">
        <v>1</v>
      </c>
      <c r="B15" s="1056">
        <v>1</v>
      </c>
      <c r="C15" s="1122">
        <v>1</v>
      </c>
      <c r="D15" s="1246" t="s">
        <v>130</v>
      </c>
      <c r="E15" s="1251">
        <v>11</v>
      </c>
      <c r="F15" s="195" t="s">
        <v>111</v>
      </c>
      <c r="G15" s="139" t="s">
        <v>131</v>
      </c>
      <c r="H15" s="208"/>
      <c r="I15" s="151"/>
      <c r="J15" s="151"/>
      <c r="K15" s="151"/>
    </row>
    <row r="16" spans="1:11" s="1" customFormat="1" ht="15" hidden="1" customHeight="1" x14ac:dyDescent="0.2">
      <c r="A16" s="1054"/>
      <c r="B16" s="1057"/>
      <c r="C16" s="1122"/>
      <c r="D16" s="1246"/>
      <c r="E16" s="1251"/>
      <c r="F16" s="194" t="s">
        <v>111</v>
      </c>
      <c r="G16" s="147" t="s">
        <v>79</v>
      </c>
      <c r="H16" s="154"/>
      <c r="I16" s="146"/>
      <c r="J16" s="146"/>
      <c r="K16" s="146"/>
    </row>
    <row r="17" spans="1:11" s="1" customFormat="1" ht="15" hidden="1" customHeight="1" thickBot="1" x14ac:dyDescent="0.25">
      <c r="A17" s="1054"/>
      <c r="B17" s="1057"/>
      <c r="C17" s="1122"/>
      <c r="D17" s="1246"/>
      <c r="E17" s="1251"/>
      <c r="F17" s="195" t="s">
        <v>111</v>
      </c>
      <c r="G17" s="139" t="s">
        <v>73</v>
      </c>
      <c r="H17" s="154"/>
      <c r="I17" s="146"/>
      <c r="J17" s="146"/>
      <c r="K17" s="146"/>
    </row>
    <row r="18" spans="1:11" s="1" customFormat="1" ht="15" hidden="1" customHeight="1" thickBot="1" x14ac:dyDescent="0.25">
      <c r="A18" s="1055"/>
      <c r="B18" s="1058"/>
      <c r="C18" s="1095"/>
      <c r="D18" s="1123"/>
      <c r="E18" s="1252"/>
      <c r="F18" s="1081" t="s">
        <v>46</v>
      </c>
      <c r="G18" s="1082"/>
      <c r="H18" s="95"/>
      <c r="I18" s="102"/>
      <c r="J18" s="102"/>
      <c r="K18" s="102"/>
    </row>
    <row r="19" spans="1:11" s="1" customFormat="1" ht="15" hidden="1" customHeight="1" x14ac:dyDescent="0.2">
      <c r="A19" s="1053">
        <v>1</v>
      </c>
      <c r="B19" s="1056">
        <v>1</v>
      </c>
      <c r="C19" s="1046">
        <v>2</v>
      </c>
      <c r="D19" s="1077" t="s">
        <v>132</v>
      </c>
      <c r="E19" s="1205">
        <v>11</v>
      </c>
      <c r="F19" s="194" t="s">
        <v>111</v>
      </c>
      <c r="G19" s="147" t="s">
        <v>79</v>
      </c>
      <c r="H19" s="154"/>
      <c r="I19" s="146"/>
      <c r="J19" s="146"/>
      <c r="K19" s="146"/>
    </row>
    <row r="20" spans="1:11" s="1" customFormat="1" ht="15" hidden="1" customHeight="1" thickBot="1" x14ac:dyDescent="0.25">
      <c r="A20" s="1054"/>
      <c r="B20" s="1057"/>
      <c r="C20" s="1059"/>
      <c r="D20" s="1246"/>
      <c r="E20" s="1206"/>
      <c r="F20" s="195" t="s">
        <v>111</v>
      </c>
      <c r="G20" s="139" t="s">
        <v>73</v>
      </c>
      <c r="H20" s="154"/>
      <c r="I20" s="146"/>
      <c r="J20" s="146"/>
      <c r="K20" s="146"/>
    </row>
    <row r="21" spans="1:11" s="1" customFormat="1" ht="15" hidden="1" customHeight="1" thickBot="1" x14ac:dyDescent="0.25">
      <c r="A21" s="1055"/>
      <c r="B21" s="1058"/>
      <c r="C21" s="1060"/>
      <c r="D21" s="1123"/>
      <c r="E21" s="1207"/>
      <c r="F21" s="1081" t="s">
        <v>46</v>
      </c>
      <c r="G21" s="1082"/>
      <c r="H21" s="358"/>
      <c r="I21" s="106"/>
      <c r="J21" s="106"/>
      <c r="K21" s="106"/>
    </row>
    <row r="22" spans="1:11" s="1" customFormat="1" ht="15" hidden="1" customHeight="1" x14ac:dyDescent="0.2">
      <c r="A22" s="1053">
        <v>1</v>
      </c>
      <c r="B22" s="1056">
        <v>1</v>
      </c>
      <c r="C22" s="1094">
        <v>3</v>
      </c>
      <c r="D22" s="1271" t="s">
        <v>133</v>
      </c>
      <c r="E22" s="1273">
        <v>11</v>
      </c>
      <c r="F22" s="127" t="s">
        <v>111</v>
      </c>
      <c r="G22" s="174" t="s">
        <v>105</v>
      </c>
      <c r="H22" s="212">
        <v>0</v>
      </c>
      <c r="I22" s="251">
        <v>0</v>
      </c>
      <c r="J22" s="251"/>
      <c r="K22" s="251"/>
    </row>
    <row r="23" spans="1:11" s="1" customFormat="1" ht="15" hidden="1" customHeight="1" x14ac:dyDescent="0.2">
      <c r="A23" s="1054"/>
      <c r="B23" s="1057"/>
      <c r="C23" s="1122"/>
      <c r="D23" s="1334"/>
      <c r="E23" s="1331"/>
      <c r="F23" s="402" t="s">
        <v>111</v>
      </c>
      <c r="G23" s="175" t="s">
        <v>79</v>
      </c>
      <c r="H23" s="198">
        <v>0</v>
      </c>
      <c r="I23" s="173">
        <v>0</v>
      </c>
      <c r="J23" s="173"/>
      <c r="K23" s="173"/>
    </row>
    <row r="24" spans="1:11" s="1" customFormat="1" ht="15" hidden="1" customHeight="1" thickBot="1" x14ac:dyDescent="0.25">
      <c r="A24" s="1054"/>
      <c r="B24" s="1057"/>
      <c r="C24" s="1122"/>
      <c r="D24" s="1334"/>
      <c r="E24" s="1331"/>
      <c r="F24" s="127" t="s">
        <v>111</v>
      </c>
      <c r="G24" s="174" t="s">
        <v>73</v>
      </c>
      <c r="H24" s="198">
        <v>0</v>
      </c>
      <c r="I24" s="173">
        <v>0</v>
      </c>
      <c r="J24" s="173"/>
      <c r="K24" s="173"/>
    </row>
    <row r="25" spans="1:11" s="1" customFormat="1" ht="15" hidden="1" customHeight="1" thickBot="1" x14ac:dyDescent="0.25">
      <c r="A25" s="1055"/>
      <c r="B25" s="1058"/>
      <c r="C25" s="1095"/>
      <c r="D25" s="1272"/>
      <c r="E25" s="1274"/>
      <c r="F25" s="1081" t="s">
        <v>46</v>
      </c>
      <c r="G25" s="1082"/>
      <c r="H25" s="199">
        <f t="shared" ref="H25:I25" si="0">H22+H23+H24</f>
        <v>0</v>
      </c>
      <c r="I25" s="102">
        <f t="shared" si="0"/>
        <v>0</v>
      </c>
      <c r="J25" s="102">
        <f t="shared" ref="J25:K25" si="1">J22+J23+J24</f>
        <v>0</v>
      </c>
      <c r="K25" s="102">
        <f t="shared" si="1"/>
        <v>0</v>
      </c>
    </row>
    <row r="26" spans="1:11" s="1" customFormat="1" ht="15" hidden="1" customHeight="1" x14ac:dyDescent="0.2">
      <c r="A26" s="1053">
        <v>1</v>
      </c>
      <c r="B26" s="1056">
        <v>1</v>
      </c>
      <c r="C26" s="1094">
        <v>4</v>
      </c>
      <c r="D26" s="1314" t="s">
        <v>559</v>
      </c>
      <c r="E26" s="1273">
        <v>11</v>
      </c>
      <c r="F26" s="127" t="s">
        <v>111</v>
      </c>
      <c r="G26" s="174" t="s">
        <v>105</v>
      </c>
      <c r="H26" s="198">
        <v>0</v>
      </c>
      <c r="I26" s="173">
        <v>0</v>
      </c>
      <c r="J26" s="173"/>
      <c r="K26" s="173"/>
    </row>
    <row r="27" spans="1:11" s="1" customFormat="1" ht="15" hidden="1" customHeight="1" x14ac:dyDescent="0.2">
      <c r="A27" s="1054"/>
      <c r="B27" s="1057"/>
      <c r="C27" s="1122"/>
      <c r="D27" s="1087"/>
      <c r="E27" s="1331"/>
      <c r="F27" s="402" t="s">
        <v>111</v>
      </c>
      <c r="G27" s="175" t="s">
        <v>79</v>
      </c>
      <c r="H27" s="198">
        <v>0</v>
      </c>
      <c r="I27" s="173">
        <v>0</v>
      </c>
      <c r="J27" s="173"/>
      <c r="K27" s="173"/>
    </row>
    <row r="28" spans="1:11" s="1" customFormat="1" ht="15" hidden="1" customHeight="1" x14ac:dyDescent="0.2">
      <c r="A28" s="1054"/>
      <c r="B28" s="1057"/>
      <c r="C28" s="1122"/>
      <c r="D28" s="1087"/>
      <c r="E28" s="1331"/>
      <c r="F28" s="17" t="s">
        <v>111</v>
      </c>
      <c r="G28" s="11" t="s">
        <v>72</v>
      </c>
      <c r="H28" s="200">
        <v>0</v>
      </c>
      <c r="I28" s="100">
        <v>0</v>
      </c>
      <c r="J28" s="100"/>
      <c r="K28" s="100"/>
    </row>
    <row r="29" spans="1:11" s="1" customFormat="1" ht="15" hidden="1" customHeight="1" x14ac:dyDescent="0.2">
      <c r="A29" s="1054"/>
      <c r="B29" s="1057"/>
      <c r="C29" s="1122"/>
      <c r="D29" s="1087"/>
      <c r="E29" s="1331"/>
      <c r="F29" s="395" t="s">
        <v>111</v>
      </c>
      <c r="G29" s="90" t="s">
        <v>73</v>
      </c>
      <c r="H29" s="200">
        <v>0</v>
      </c>
      <c r="I29" s="100">
        <v>0</v>
      </c>
      <c r="J29" s="100"/>
      <c r="K29" s="100"/>
    </row>
    <row r="30" spans="1:11" s="1" customFormat="1" ht="15" hidden="1" customHeight="1" thickBot="1" x14ac:dyDescent="0.25">
      <c r="A30" s="1054"/>
      <c r="B30" s="1057"/>
      <c r="C30" s="1122"/>
      <c r="D30" s="1087"/>
      <c r="E30" s="1331"/>
      <c r="F30" s="94" t="s">
        <v>111</v>
      </c>
      <c r="G30" s="14" t="s">
        <v>131</v>
      </c>
      <c r="H30" s="200"/>
      <c r="I30" s="100"/>
      <c r="J30" s="100"/>
      <c r="K30" s="100"/>
    </row>
    <row r="31" spans="1:11" s="1" customFormat="1" ht="14.25" hidden="1" customHeight="1" thickBot="1" x14ac:dyDescent="0.25">
      <c r="A31" s="1055"/>
      <c r="B31" s="1058"/>
      <c r="C31" s="1095"/>
      <c r="D31" s="1088"/>
      <c r="E31" s="1274"/>
      <c r="F31" s="1081" t="s">
        <v>46</v>
      </c>
      <c r="G31" s="1082"/>
      <c r="H31" s="204">
        <f t="shared" ref="H31:I31" si="2">H26+H27+H28+H29+H30</f>
        <v>0</v>
      </c>
      <c r="I31" s="106">
        <f t="shared" si="2"/>
        <v>0</v>
      </c>
      <c r="J31" s="106">
        <f t="shared" ref="J31:K31" si="3">J26+J27+J28+J29+J30</f>
        <v>0</v>
      </c>
      <c r="K31" s="106">
        <f t="shared" si="3"/>
        <v>0</v>
      </c>
    </row>
    <row r="32" spans="1:11" s="1" customFormat="1" ht="14.25" hidden="1" customHeight="1" x14ac:dyDescent="0.2">
      <c r="A32" s="1053">
        <v>1</v>
      </c>
      <c r="B32" s="1056">
        <v>1</v>
      </c>
      <c r="C32" s="1046">
        <v>5</v>
      </c>
      <c r="D32" s="1314" t="s">
        <v>501</v>
      </c>
      <c r="E32" s="1094">
        <v>11</v>
      </c>
      <c r="F32" s="334" t="s">
        <v>111</v>
      </c>
      <c r="G32" s="50" t="s">
        <v>72</v>
      </c>
      <c r="H32" s="267">
        <v>0</v>
      </c>
      <c r="I32" s="206">
        <v>0</v>
      </c>
      <c r="J32" s="206"/>
      <c r="K32" s="206"/>
    </row>
    <row r="33" spans="1:11" s="1" customFormat="1" ht="18.75" hidden="1" customHeight="1" thickBot="1" x14ac:dyDescent="0.25">
      <c r="A33" s="1054"/>
      <c r="B33" s="1057"/>
      <c r="C33" s="1059"/>
      <c r="D33" s="1087"/>
      <c r="E33" s="1122"/>
      <c r="F33" s="305" t="s">
        <v>111</v>
      </c>
      <c r="G33" s="121" t="s">
        <v>131</v>
      </c>
      <c r="H33" s="122"/>
      <c r="I33" s="198"/>
      <c r="J33" s="198"/>
      <c r="K33" s="198"/>
    </row>
    <row r="34" spans="1:11" s="1" customFormat="1" ht="19.5" hidden="1" customHeight="1" thickBot="1" x14ac:dyDescent="0.25">
      <c r="A34" s="1055"/>
      <c r="B34" s="1058"/>
      <c r="C34" s="1060"/>
      <c r="D34" s="1088"/>
      <c r="E34" s="1095"/>
      <c r="F34" s="1127" t="s">
        <v>46</v>
      </c>
      <c r="G34" s="1128"/>
      <c r="H34" s="358">
        <f t="shared" ref="H34:I34" si="4">H32+H33</f>
        <v>0</v>
      </c>
      <c r="I34" s="204">
        <f t="shared" si="4"/>
        <v>0</v>
      </c>
      <c r="J34" s="204">
        <f t="shared" ref="J34:K34" si="5">J32+J33</f>
        <v>0</v>
      </c>
      <c r="K34" s="204">
        <f t="shared" si="5"/>
        <v>0</v>
      </c>
    </row>
    <row r="35" spans="1:11" s="1" customFormat="1" ht="15.6" customHeight="1" x14ac:dyDescent="0.2">
      <c r="A35" s="1053">
        <v>1</v>
      </c>
      <c r="B35" s="1056">
        <v>1</v>
      </c>
      <c r="C35" s="1046">
        <v>6</v>
      </c>
      <c r="D35" s="1074" t="s">
        <v>558</v>
      </c>
      <c r="E35" s="1094" t="s">
        <v>599</v>
      </c>
      <c r="F35" s="861" t="s">
        <v>111</v>
      </c>
      <c r="G35" s="865" t="s">
        <v>72</v>
      </c>
      <c r="H35" s="267">
        <v>561</v>
      </c>
      <c r="I35" s="206">
        <v>480</v>
      </c>
      <c r="J35" s="206">
        <v>620</v>
      </c>
      <c r="K35" s="206">
        <v>650</v>
      </c>
    </row>
    <row r="36" spans="1:11" s="1" customFormat="1" ht="13.2" customHeight="1" x14ac:dyDescent="0.2">
      <c r="A36" s="1054"/>
      <c r="B36" s="1057"/>
      <c r="C36" s="1059"/>
      <c r="D36" s="1075"/>
      <c r="E36" s="1122"/>
      <c r="F36" s="862" t="s">
        <v>111</v>
      </c>
      <c r="G36" s="867" t="s">
        <v>72</v>
      </c>
      <c r="H36" s="101">
        <v>926.1</v>
      </c>
      <c r="I36" s="200">
        <v>450.5</v>
      </c>
      <c r="J36" s="200">
        <v>1000</v>
      </c>
      <c r="K36" s="200">
        <v>1000</v>
      </c>
    </row>
    <row r="37" spans="1:11" s="1" customFormat="1" ht="13.2" customHeight="1" x14ac:dyDescent="0.2">
      <c r="A37" s="1054"/>
      <c r="B37" s="1057"/>
      <c r="C37" s="1059"/>
      <c r="D37" s="1075"/>
      <c r="E37" s="1122"/>
      <c r="F37" s="862" t="s">
        <v>111</v>
      </c>
      <c r="G37" s="867" t="s">
        <v>105</v>
      </c>
      <c r="H37" s="930">
        <v>33.9</v>
      </c>
      <c r="I37" s="903"/>
      <c r="J37" s="903"/>
      <c r="K37" s="903"/>
    </row>
    <row r="38" spans="1:11" s="1" customFormat="1" ht="13.95" customHeight="1" thickBot="1" x14ac:dyDescent="0.25">
      <c r="A38" s="1054"/>
      <c r="B38" s="1057"/>
      <c r="C38" s="1059"/>
      <c r="D38" s="1075"/>
      <c r="E38" s="1122"/>
      <c r="F38" s="871" t="s">
        <v>111</v>
      </c>
      <c r="G38" s="872" t="s">
        <v>131</v>
      </c>
      <c r="H38" s="562">
        <v>1995</v>
      </c>
      <c r="I38" s="555">
        <v>1915</v>
      </c>
      <c r="J38" s="555">
        <v>2360</v>
      </c>
      <c r="K38" s="555">
        <v>2360</v>
      </c>
    </row>
    <row r="39" spans="1:11" s="1" customFormat="1" ht="15.75" customHeight="1" thickBot="1" x14ac:dyDescent="0.25">
      <c r="A39" s="1055"/>
      <c r="B39" s="1058"/>
      <c r="C39" s="1060"/>
      <c r="D39" s="1247"/>
      <c r="E39" s="1095"/>
      <c r="F39" s="1081" t="s">
        <v>46</v>
      </c>
      <c r="G39" s="1082"/>
      <c r="H39" s="264">
        <f>H35+H36+H38+H37</f>
        <v>3516</v>
      </c>
      <c r="I39" s="265">
        <f t="shared" ref="I39" si="6">I35+I36+I38</f>
        <v>2845.5</v>
      </c>
      <c r="J39" s="265">
        <f t="shared" ref="J39:K39" si="7">J35+J36+J38</f>
        <v>3980</v>
      </c>
      <c r="K39" s="265">
        <f t="shared" si="7"/>
        <v>4010</v>
      </c>
    </row>
    <row r="40" spans="1:11" s="1" customFormat="1" ht="11.4" customHeight="1" x14ac:dyDescent="0.2">
      <c r="A40" s="1362">
        <v>1</v>
      </c>
      <c r="B40" s="1363">
        <v>1</v>
      </c>
      <c r="C40" s="1341">
        <v>7</v>
      </c>
      <c r="D40" s="1365" t="s">
        <v>134</v>
      </c>
      <c r="E40" s="1367">
        <v>11</v>
      </c>
      <c r="F40" s="861" t="s">
        <v>111</v>
      </c>
      <c r="G40" s="869" t="s">
        <v>72</v>
      </c>
      <c r="H40" s="685"/>
      <c r="I40" s="214"/>
      <c r="J40" s="214"/>
      <c r="K40" s="214"/>
    </row>
    <row r="41" spans="1:11" s="1" customFormat="1" ht="13.95" customHeight="1" x14ac:dyDescent="0.2">
      <c r="A41" s="1054"/>
      <c r="B41" s="1057"/>
      <c r="C41" s="1059"/>
      <c r="D41" s="1068"/>
      <c r="E41" s="1368"/>
      <c r="F41" s="863" t="s">
        <v>111</v>
      </c>
      <c r="G41" s="867" t="s">
        <v>79</v>
      </c>
      <c r="H41" s="101">
        <v>308.3</v>
      </c>
      <c r="I41" s="200"/>
      <c r="J41" s="200"/>
      <c r="K41" s="200"/>
    </row>
    <row r="42" spans="1:11" s="1" customFormat="1" ht="12" customHeight="1" thickBot="1" x14ac:dyDescent="0.25">
      <c r="A42" s="1054"/>
      <c r="B42" s="1057"/>
      <c r="C42" s="1059"/>
      <c r="D42" s="1068"/>
      <c r="E42" s="1368"/>
      <c r="F42" s="864" t="s">
        <v>111</v>
      </c>
      <c r="G42" s="870" t="s">
        <v>105</v>
      </c>
      <c r="H42" s="506">
        <v>242</v>
      </c>
      <c r="I42" s="507"/>
      <c r="J42" s="507"/>
      <c r="K42" s="507"/>
    </row>
    <row r="43" spans="1:11" s="1" customFormat="1" ht="16.2" customHeight="1" thickBot="1" x14ac:dyDescent="0.25">
      <c r="A43" s="1055"/>
      <c r="B43" s="1364"/>
      <c r="C43" s="1086"/>
      <c r="D43" s="1366"/>
      <c r="E43" s="1369"/>
      <c r="F43" s="1081" t="s">
        <v>46</v>
      </c>
      <c r="G43" s="1082"/>
      <c r="H43" s="262">
        <f t="shared" ref="H43:I43" si="8">H40+H42+H41</f>
        <v>550.29999999999995</v>
      </c>
      <c r="I43" s="262">
        <f t="shared" si="8"/>
        <v>0</v>
      </c>
      <c r="J43" s="265">
        <f t="shared" ref="J43:K43" si="9">J40+J42+J41</f>
        <v>0</v>
      </c>
      <c r="K43" s="265">
        <f t="shared" si="9"/>
        <v>0</v>
      </c>
    </row>
    <row r="44" spans="1:11" s="1" customFormat="1" ht="13.95" hidden="1" customHeight="1" thickBot="1" x14ac:dyDescent="0.25">
      <c r="A44" s="1053">
        <v>1</v>
      </c>
      <c r="B44" s="1056">
        <v>1</v>
      </c>
      <c r="C44" s="1046">
        <v>8</v>
      </c>
      <c r="D44" s="1067" t="s">
        <v>546</v>
      </c>
      <c r="E44" s="1094" t="s">
        <v>695</v>
      </c>
      <c r="F44" s="861" t="s">
        <v>111</v>
      </c>
      <c r="G44" s="865" t="s">
        <v>79</v>
      </c>
      <c r="H44" s="687"/>
      <c r="I44" s="293"/>
      <c r="J44" s="293"/>
      <c r="K44" s="293"/>
    </row>
    <row r="45" spans="1:11" s="1" customFormat="1" ht="13.2" hidden="1" customHeight="1" thickBot="1" x14ac:dyDescent="0.25">
      <c r="A45" s="1054"/>
      <c r="B45" s="1057"/>
      <c r="C45" s="1059"/>
      <c r="D45" s="1068"/>
      <c r="E45" s="1122"/>
      <c r="F45" s="862" t="s">
        <v>111</v>
      </c>
      <c r="G45" s="866" t="s">
        <v>72</v>
      </c>
      <c r="H45" s="110"/>
      <c r="I45" s="202"/>
      <c r="J45" s="202"/>
      <c r="K45" s="202"/>
    </row>
    <row r="46" spans="1:11" s="1" customFormat="1" ht="16.2" hidden="1" customHeight="1" x14ac:dyDescent="0.2">
      <c r="A46" s="1054"/>
      <c r="B46" s="1057"/>
      <c r="C46" s="1059"/>
      <c r="D46" s="1068"/>
      <c r="E46" s="1122"/>
      <c r="F46" s="862" t="s">
        <v>111</v>
      </c>
      <c r="G46" s="866" t="s">
        <v>105</v>
      </c>
      <c r="H46" s="110"/>
      <c r="I46" s="202"/>
      <c r="J46" s="202"/>
      <c r="K46" s="202"/>
    </row>
    <row r="47" spans="1:11" s="3" customFormat="1" ht="21.6" hidden="1" customHeight="1" x14ac:dyDescent="0.2">
      <c r="A47" s="1054"/>
      <c r="B47" s="1057"/>
      <c r="C47" s="1059"/>
      <c r="D47" s="1068"/>
      <c r="E47" s="1122"/>
      <c r="F47" s="862" t="s">
        <v>111</v>
      </c>
      <c r="G47" s="867" t="s">
        <v>73</v>
      </c>
      <c r="H47" s="101"/>
      <c r="I47" s="200"/>
      <c r="J47" s="200"/>
      <c r="K47" s="200"/>
    </row>
    <row r="48" spans="1:11" s="3" customFormat="1" ht="14.4" hidden="1" customHeight="1" thickBot="1" x14ac:dyDescent="0.25">
      <c r="A48" s="1054"/>
      <c r="B48" s="1057"/>
      <c r="C48" s="1059"/>
      <c r="D48" s="1068"/>
      <c r="E48" s="1122"/>
      <c r="F48" s="636" t="s">
        <v>111</v>
      </c>
      <c r="G48" s="868" t="s">
        <v>566</v>
      </c>
      <c r="H48" s="562"/>
      <c r="I48" s="555"/>
      <c r="J48" s="555"/>
      <c r="K48" s="555"/>
    </row>
    <row r="49" spans="1:11" s="1" customFormat="1" ht="15" hidden="1" customHeight="1" thickBot="1" x14ac:dyDescent="0.25">
      <c r="A49" s="1055"/>
      <c r="B49" s="1058"/>
      <c r="C49" s="1060"/>
      <c r="D49" s="1069"/>
      <c r="E49" s="1095"/>
      <c r="F49" s="1081" t="s">
        <v>46</v>
      </c>
      <c r="G49" s="1099"/>
      <c r="H49" s="264">
        <f t="shared" ref="H49:I49" si="10">H44+H47+H48+H45+H46</f>
        <v>0</v>
      </c>
      <c r="I49" s="265">
        <f t="shared" si="10"/>
        <v>0</v>
      </c>
      <c r="J49" s="265">
        <f t="shared" ref="J49:K49" si="11">J44+J47+J48+J45+J46</f>
        <v>0</v>
      </c>
      <c r="K49" s="265">
        <f t="shared" si="11"/>
        <v>0</v>
      </c>
    </row>
    <row r="50" spans="1:11" s="1" customFormat="1" ht="15" hidden="1" customHeight="1" thickBot="1" x14ac:dyDescent="0.25">
      <c r="A50" s="1053">
        <v>1</v>
      </c>
      <c r="B50" s="1056">
        <v>1</v>
      </c>
      <c r="C50" s="1094">
        <v>9</v>
      </c>
      <c r="D50" s="1346" t="s">
        <v>660</v>
      </c>
      <c r="E50" s="1293" t="s">
        <v>695</v>
      </c>
      <c r="F50" s="861" t="s">
        <v>111</v>
      </c>
      <c r="G50" s="874" t="s">
        <v>79</v>
      </c>
      <c r="H50" s="687"/>
      <c r="I50" s="293"/>
      <c r="J50" s="293"/>
      <c r="K50" s="293"/>
    </row>
    <row r="51" spans="1:11" s="1" customFormat="1" ht="15" hidden="1" customHeight="1" thickBot="1" x14ac:dyDescent="0.25">
      <c r="A51" s="1054"/>
      <c r="B51" s="1057"/>
      <c r="C51" s="1122"/>
      <c r="D51" s="1347"/>
      <c r="E51" s="1297"/>
      <c r="F51" s="862" t="s">
        <v>111</v>
      </c>
      <c r="G51" s="866" t="s">
        <v>73</v>
      </c>
      <c r="H51" s="110"/>
      <c r="I51" s="202"/>
      <c r="J51" s="202"/>
      <c r="K51" s="202"/>
    </row>
    <row r="52" spans="1:11" s="1" customFormat="1" ht="15" hidden="1" customHeight="1" thickBot="1" x14ac:dyDescent="0.25">
      <c r="A52" s="1054"/>
      <c r="B52" s="1057"/>
      <c r="C52" s="1122"/>
      <c r="D52" s="1347"/>
      <c r="E52" s="1297"/>
      <c r="F52" s="864" t="s">
        <v>111</v>
      </c>
      <c r="G52" s="868" t="s">
        <v>566</v>
      </c>
      <c r="H52" s="268"/>
      <c r="I52" s="238"/>
      <c r="J52" s="238"/>
      <c r="K52" s="238"/>
    </row>
    <row r="53" spans="1:11" s="1" customFormat="1" ht="15" hidden="1" customHeight="1" thickBot="1" x14ac:dyDescent="0.25">
      <c r="A53" s="1055"/>
      <c r="B53" s="1058"/>
      <c r="C53" s="1095"/>
      <c r="D53" s="1348"/>
      <c r="E53" s="1294"/>
      <c r="F53" s="1212" t="s">
        <v>46</v>
      </c>
      <c r="G53" s="1278"/>
      <c r="H53" s="323"/>
      <c r="I53" s="324"/>
      <c r="J53" s="324"/>
      <c r="K53" s="324"/>
    </row>
    <row r="54" spans="1:11" s="1" customFormat="1" ht="15.75" customHeight="1" thickBot="1" x14ac:dyDescent="0.25">
      <c r="A54" s="1053">
        <v>1</v>
      </c>
      <c r="B54" s="1056">
        <v>1</v>
      </c>
      <c r="C54" s="1046">
        <v>10</v>
      </c>
      <c r="D54" s="1159" t="s">
        <v>787</v>
      </c>
      <c r="E54" s="1094" t="s">
        <v>512</v>
      </c>
      <c r="F54" s="873" t="s">
        <v>111</v>
      </c>
      <c r="G54" s="875" t="s">
        <v>72</v>
      </c>
      <c r="H54" s="562">
        <v>86</v>
      </c>
      <c r="I54" s="555">
        <v>150</v>
      </c>
      <c r="J54" s="555">
        <v>150</v>
      </c>
      <c r="K54" s="555">
        <v>150</v>
      </c>
    </row>
    <row r="55" spans="1:11" s="1" customFormat="1" ht="18" customHeight="1" thickBot="1" x14ac:dyDescent="0.25">
      <c r="A55" s="1055"/>
      <c r="B55" s="1058"/>
      <c r="C55" s="1060"/>
      <c r="D55" s="1167"/>
      <c r="E55" s="1095"/>
      <c r="F55" s="1081" t="s">
        <v>46</v>
      </c>
      <c r="G55" s="1099"/>
      <c r="H55" s="264">
        <f t="shared" ref="H55:I55" si="12">H54</f>
        <v>86</v>
      </c>
      <c r="I55" s="265">
        <f t="shared" si="12"/>
        <v>150</v>
      </c>
      <c r="J55" s="265">
        <f t="shared" ref="J55:K55" si="13">J54</f>
        <v>150</v>
      </c>
      <c r="K55" s="265">
        <f t="shared" si="13"/>
        <v>150</v>
      </c>
    </row>
    <row r="56" spans="1:11" s="1" customFormat="1" ht="18" hidden="1" customHeight="1" x14ac:dyDescent="0.2">
      <c r="A56" s="1053">
        <v>1</v>
      </c>
      <c r="B56" s="1056">
        <v>1</v>
      </c>
      <c r="C56" s="1046">
        <v>11</v>
      </c>
      <c r="D56" s="1159" t="s">
        <v>634</v>
      </c>
      <c r="E56" s="1094" t="s">
        <v>695</v>
      </c>
      <c r="F56" s="508" t="s">
        <v>111</v>
      </c>
      <c r="G56" s="26" t="s">
        <v>79</v>
      </c>
      <c r="H56" s="687"/>
      <c r="I56" s="293"/>
      <c r="J56" s="293"/>
      <c r="K56" s="293"/>
    </row>
    <row r="57" spans="1:11" s="1" customFormat="1" ht="18" hidden="1" customHeight="1" thickBot="1" x14ac:dyDescent="0.25">
      <c r="A57" s="1054"/>
      <c r="B57" s="1057"/>
      <c r="C57" s="1059"/>
      <c r="D57" s="1160"/>
      <c r="E57" s="1122"/>
      <c r="F57" s="17" t="s">
        <v>111</v>
      </c>
      <c r="G57" s="11" t="s">
        <v>73</v>
      </c>
      <c r="H57" s="101"/>
      <c r="I57" s="200"/>
      <c r="J57" s="200"/>
      <c r="K57" s="200"/>
    </row>
    <row r="58" spans="1:11" s="1" customFormat="1" ht="18" hidden="1" customHeight="1" thickBot="1" x14ac:dyDescent="0.25">
      <c r="A58" s="1055"/>
      <c r="B58" s="1058"/>
      <c r="C58" s="1060"/>
      <c r="D58" s="1167"/>
      <c r="E58" s="1095"/>
      <c r="F58" s="1127" t="s">
        <v>46</v>
      </c>
      <c r="G58" s="1176"/>
      <c r="H58" s="183">
        <f t="shared" ref="H58:I58" si="14">H56+H57</f>
        <v>0</v>
      </c>
      <c r="I58" s="213">
        <f t="shared" si="14"/>
        <v>0</v>
      </c>
      <c r="J58" s="213">
        <f t="shared" ref="J58:K58" si="15">J56+J57</f>
        <v>0</v>
      </c>
      <c r="K58" s="213">
        <f t="shared" si="15"/>
        <v>0</v>
      </c>
    </row>
    <row r="59" spans="1:11" s="1" customFormat="1" ht="18" customHeight="1" x14ac:dyDescent="0.2">
      <c r="A59" s="1053">
        <v>1</v>
      </c>
      <c r="B59" s="1056">
        <v>1</v>
      </c>
      <c r="C59" s="1046">
        <v>12</v>
      </c>
      <c r="D59" s="1159" t="s">
        <v>671</v>
      </c>
      <c r="E59" s="1094" t="s">
        <v>695</v>
      </c>
      <c r="F59" s="861" t="s">
        <v>111</v>
      </c>
      <c r="G59" s="865" t="s">
        <v>79</v>
      </c>
      <c r="H59" s="993"/>
      <c r="I59" s="202"/>
      <c r="J59" s="202"/>
      <c r="K59" s="202"/>
    </row>
    <row r="60" spans="1:11" s="1" customFormat="1" ht="18" customHeight="1" thickBot="1" x14ac:dyDescent="0.25">
      <c r="A60" s="1054"/>
      <c r="B60" s="1057"/>
      <c r="C60" s="1059"/>
      <c r="D60" s="1160"/>
      <c r="E60" s="1122"/>
      <c r="F60" s="636" t="s">
        <v>111</v>
      </c>
      <c r="G60" s="872" t="s">
        <v>73</v>
      </c>
      <c r="H60" s="562">
        <v>68.8</v>
      </c>
      <c r="I60" s="555"/>
      <c r="J60" s="555"/>
      <c r="K60" s="555"/>
    </row>
    <row r="61" spans="1:11" s="1" customFormat="1" ht="18" customHeight="1" thickBot="1" x14ac:dyDescent="0.25">
      <c r="A61" s="1055"/>
      <c r="B61" s="1058"/>
      <c r="C61" s="1060"/>
      <c r="D61" s="1167"/>
      <c r="E61" s="1095"/>
      <c r="F61" s="1081" t="s">
        <v>46</v>
      </c>
      <c r="G61" s="1099"/>
      <c r="H61" s="264">
        <f>H59+H60</f>
        <v>68.8</v>
      </c>
      <c r="I61" s="265">
        <f t="shared" ref="I61" si="16">I59+I60</f>
        <v>0</v>
      </c>
      <c r="J61" s="265">
        <f t="shared" ref="J61:K61" si="17">J59+J60</f>
        <v>0</v>
      </c>
      <c r="K61" s="265">
        <f t="shared" si="17"/>
        <v>0</v>
      </c>
    </row>
    <row r="62" spans="1:11" s="1" customFormat="1" ht="15" customHeight="1" thickBot="1" x14ac:dyDescent="0.25">
      <c r="A62" s="393">
        <v>1</v>
      </c>
      <c r="B62" s="406">
        <v>1</v>
      </c>
      <c r="C62" s="1233" t="s">
        <v>43</v>
      </c>
      <c r="D62" s="1234"/>
      <c r="E62" s="1234"/>
      <c r="F62" s="1224"/>
      <c r="G62" s="1225"/>
      <c r="H62" s="690">
        <f t="shared" ref="H62:I62" si="18">H18+H21+H25+H31+H34+H39+H43+H49+H55+H61+H58+H53</f>
        <v>4221.1000000000004</v>
      </c>
      <c r="I62" s="418">
        <f t="shared" si="18"/>
        <v>2995.5</v>
      </c>
      <c r="J62" s="418">
        <f t="shared" ref="J62:K62" si="19">J18+J21+J25+J31+J34+J39+J43+J49+J55+J61+J58+J53</f>
        <v>4130</v>
      </c>
      <c r="K62" s="418">
        <f t="shared" si="19"/>
        <v>4160</v>
      </c>
    </row>
    <row r="63" spans="1:11" s="1" customFormat="1" ht="16.2" hidden="1" customHeight="1" thickBot="1" x14ac:dyDescent="0.25">
      <c r="A63" s="23">
        <v>1</v>
      </c>
      <c r="B63" s="684">
        <v>2</v>
      </c>
      <c r="C63" s="1168" t="s">
        <v>135</v>
      </c>
      <c r="D63" s="1169"/>
      <c r="E63" s="1169"/>
      <c r="F63" s="1169"/>
      <c r="G63" s="1169"/>
      <c r="H63" s="1169"/>
      <c r="I63" s="1169"/>
      <c r="J63" s="1170"/>
      <c r="K63" s="838"/>
    </row>
    <row r="64" spans="1:11" s="1" customFormat="1" ht="14.25" hidden="1" customHeight="1" thickBot="1" x14ac:dyDescent="0.25">
      <c r="A64" s="1053">
        <v>1</v>
      </c>
      <c r="B64" s="1056">
        <v>2</v>
      </c>
      <c r="C64" s="1122">
        <v>1</v>
      </c>
      <c r="D64" s="1068" t="s">
        <v>467</v>
      </c>
      <c r="E64" s="1331">
        <v>11</v>
      </c>
      <c r="F64" s="577" t="s">
        <v>111</v>
      </c>
      <c r="G64" s="691" t="s">
        <v>72</v>
      </c>
      <c r="H64" s="218"/>
      <c r="I64" s="692"/>
      <c r="J64" s="692"/>
      <c r="K64" s="692"/>
    </row>
    <row r="65" spans="1:11" s="1" customFormat="1" ht="13.5" hidden="1" customHeight="1" thickBot="1" x14ac:dyDescent="0.25">
      <c r="A65" s="1054"/>
      <c r="B65" s="1057"/>
      <c r="C65" s="1122"/>
      <c r="D65" s="1068"/>
      <c r="E65" s="1331"/>
      <c r="F65" s="127" t="s">
        <v>111</v>
      </c>
      <c r="G65" s="174" t="s">
        <v>73</v>
      </c>
      <c r="H65" s="198"/>
      <c r="I65" s="173"/>
      <c r="J65" s="173"/>
      <c r="K65" s="173"/>
    </row>
    <row r="66" spans="1:11" s="1" customFormat="1" ht="12" hidden="1" customHeight="1" thickBot="1" x14ac:dyDescent="0.25">
      <c r="A66" s="1055"/>
      <c r="B66" s="1058"/>
      <c r="C66" s="1095"/>
      <c r="D66" s="1069"/>
      <c r="E66" s="1274"/>
      <c r="F66" s="1081" t="s">
        <v>46</v>
      </c>
      <c r="G66" s="1082"/>
      <c r="H66" s="199">
        <f t="shared" ref="H66:I66" si="20">H64+H65</f>
        <v>0</v>
      </c>
      <c r="I66" s="102">
        <f t="shared" si="20"/>
        <v>0</v>
      </c>
      <c r="J66" s="102">
        <f t="shared" ref="J66:K66" si="21">J64+J65</f>
        <v>0</v>
      </c>
      <c r="K66" s="102">
        <f t="shared" si="21"/>
        <v>0</v>
      </c>
    </row>
    <row r="67" spans="1:11" s="1" customFormat="1" ht="12.75" hidden="1" customHeight="1" x14ac:dyDescent="0.2">
      <c r="A67" s="1053">
        <v>1</v>
      </c>
      <c r="B67" s="1056">
        <v>2</v>
      </c>
      <c r="C67" s="1094">
        <v>2</v>
      </c>
      <c r="D67" s="1077" t="s">
        <v>468</v>
      </c>
      <c r="E67" s="1268">
        <v>11</v>
      </c>
      <c r="F67" s="195" t="s">
        <v>111</v>
      </c>
      <c r="G67" s="139" t="s">
        <v>72</v>
      </c>
      <c r="H67" s="201">
        <v>0</v>
      </c>
      <c r="I67" s="146">
        <v>0</v>
      </c>
      <c r="J67" s="146"/>
      <c r="K67" s="146"/>
    </row>
    <row r="68" spans="1:11" s="1" customFormat="1" ht="15" hidden="1" customHeight="1" x14ac:dyDescent="0.2">
      <c r="A68" s="1054"/>
      <c r="B68" s="1057"/>
      <c r="C68" s="1122"/>
      <c r="D68" s="1246"/>
      <c r="E68" s="1251"/>
      <c r="F68" s="194" t="s">
        <v>111</v>
      </c>
      <c r="G68" s="147" t="s">
        <v>105</v>
      </c>
      <c r="H68" s="201">
        <v>0</v>
      </c>
      <c r="I68" s="146">
        <v>0</v>
      </c>
      <c r="J68" s="146"/>
      <c r="K68" s="146"/>
    </row>
    <row r="69" spans="1:11" s="1" customFormat="1" ht="12.75" hidden="1" customHeight="1" thickBot="1" x14ac:dyDescent="0.25">
      <c r="A69" s="1054"/>
      <c r="B69" s="1057"/>
      <c r="C69" s="1122"/>
      <c r="D69" s="1246"/>
      <c r="E69" s="1251"/>
      <c r="F69" s="195" t="s">
        <v>111</v>
      </c>
      <c r="G69" s="139" t="s">
        <v>73</v>
      </c>
      <c r="H69" s="201">
        <v>0</v>
      </c>
      <c r="I69" s="146">
        <v>0</v>
      </c>
      <c r="J69" s="146"/>
      <c r="K69" s="146"/>
    </row>
    <row r="70" spans="1:11" s="1" customFormat="1" ht="13.5" hidden="1" customHeight="1" thickBot="1" x14ac:dyDescent="0.25">
      <c r="A70" s="1055"/>
      <c r="B70" s="1058"/>
      <c r="C70" s="1095"/>
      <c r="D70" s="1123"/>
      <c r="E70" s="1252"/>
      <c r="F70" s="1081" t="s">
        <v>46</v>
      </c>
      <c r="G70" s="1082"/>
      <c r="H70" s="199">
        <v>0</v>
      </c>
      <c r="I70" s="102">
        <v>0</v>
      </c>
      <c r="J70" s="102"/>
      <c r="K70" s="102"/>
    </row>
    <row r="71" spans="1:11" s="1" customFormat="1" ht="12.75" hidden="1" customHeight="1" thickBot="1" x14ac:dyDescent="0.25">
      <c r="A71" s="1053">
        <v>1</v>
      </c>
      <c r="B71" s="1056">
        <v>2</v>
      </c>
      <c r="C71" s="1094">
        <v>3</v>
      </c>
      <c r="D71" s="1077" t="s">
        <v>136</v>
      </c>
      <c r="E71" s="1268">
        <v>11</v>
      </c>
      <c r="F71" s="195" t="s">
        <v>111</v>
      </c>
      <c r="G71" s="133" t="s">
        <v>79</v>
      </c>
      <c r="H71" s="201">
        <v>0</v>
      </c>
      <c r="I71" s="146">
        <v>0</v>
      </c>
      <c r="J71" s="146"/>
      <c r="K71" s="146"/>
    </row>
    <row r="72" spans="1:11" s="1" customFormat="1" ht="15" hidden="1" customHeight="1" thickBot="1" x14ac:dyDescent="0.25">
      <c r="A72" s="1055"/>
      <c r="B72" s="1058"/>
      <c r="C72" s="1095"/>
      <c r="D72" s="1123"/>
      <c r="E72" s="1252"/>
      <c r="F72" s="1081" t="s">
        <v>46</v>
      </c>
      <c r="G72" s="1082"/>
      <c r="H72" s="199">
        <v>0</v>
      </c>
      <c r="I72" s="102">
        <v>0</v>
      </c>
      <c r="J72" s="102"/>
      <c r="K72" s="102"/>
    </row>
    <row r="73" spans="1:11" s="1" customFormat="1" ht="16.5" hidden="1" customHeight="1" thickBot="1" x14ac:dyDescent="0.25">
      <c r="A73" s="1053">
        <v>1</v>
      </c>
      <c r="B73" s="1056">
        <v>2</v>
      </c>
      <c r="C73" s="1094">
        <v>4</v>
      </c>
      <c r="D73" s="1048" t="s">
        <v>137</v>
      </c>
      <c r="E73" s="1248" t="s">
        <v>543</v>
      </c>
      <c r="F73" s="608" t="s">
        <v>138</v>
      </c>
      <c r="G73" s="71" t="s">
        <v>72</v>
      </c>
      <c r="H73" s="555"/>
      <c r="I73" s="490"/>
      <c r="J73" s="490"/>
      <c r="K73" s="490"/>
    </row>
    <row r="74" spans="1:11" s="1" customFormat="1" ht="13.5" hidden="1" customHeight="1" thickBot="1" x14ac:dyDescent="0.25">
      <c r="A74" s="1055"/>
      <c r="B74" s="1058"/>
      <c r="C74" s="1095"/>
      <c r="D74" s="1332"/>
      <c r="E74" s="1250"/>
      <c r="F74" s="1081" t="s">
        <v>46</v>
      </c>
      <c r="G74" s="1082"/>
      <c r="H74" s="265">
        <f t="shared" ref="H74:I74" si="22">H73</f>
        <v>0</v>
      </c>
      <c r="I74" s="266">
        <f t="shared" si="22"/>
        <v>0</v>
      </c>
      <c r="J74" s="266">
        <f t="shared" ref="J74:K74" si="23">J73</f>
        <v>0</v>
      </c>
      <c r="K74" s="266">
        <f t="shared" si="23"/>
        <v>0</v>
      </c>
    </row>
    <row r="75" spans="1:11" s="1" customFormat="1" ht="32.25" hidden="1" customHeight="1" x14ac:dyDescent="0.2">
      <c r="A75" s="1053">
        <v>1</v>
      </c>
      <c r="B75" s="1056">
        <v>2</v>
      </c>
      <c r="C75" s="1094">
        <v>5</v>
      </c>
      <c r="D75" s="1077" t="s">
        <v>139</v>
      </c>
      <c r="E75" s="1268">
        <v>11</v>
      </c>
      <c r="F75" s="195" t="s">
        <v>111</v>
      </c>
      <c r="G75" s="139" t="s">
        <v>72</v>
      </c>
      <c r="H75" s="216">
        <v>0</v>
      </c>
      <c r="I75" s="693">
        <v>0</v>
      </c>
      <c r="J75" s="693"/>
      <c r="K75" s="693"/>
    </row>
    <row r="76" spans="1:11" s="1" customFormat="1" ht="15.75" hidden="1" customHeight="1" thickBot="1" x14ac:dyDescent="0.25">
      <c r="A76" s="1054"/>
      <c r="B76" s="1057"/>
      <c r="C76" s="1122"/>
      <c r="D76" s="1246"/>
      <c r="E76" s="1251"/>
      <c r="F76" s="194" t="s">
        <v>111</v>
      </c>
      <c r="G76" s="147" t="s">
        <v>105</v>
      </c>
      <c r="H76" s="201">
        <v>0</v>
      </c>
      <c r="I76" s="146">
        <v>0</v>
      </c>
      <c r="J76" s="146"/>
      <c r="K76" s="146"/>
    </row>
    <row r="77" spans="1:11" s="1" customFormat="1" ht="12.75" hidden="1" customHeight="1" thickBot="1" x14ac:dyDescent="0.25">
      <c r="A77" s="1055"/>
      <c r="B77" s="1058"/>
      <c r="C77" s="1095"/>
      <c r="D77" s="1123"/>
      <c r="E77" s="1252"/>
      <c r="F77" s="1081" t="s">
        <v>46</v>
      </c>
      <c r="G77" s="1082"/>
      <c r="H77" s="199">
        <v>0</v>
      </c>
      <c r="I77" s="102">
        <v>0</v>
      </c>
      <c r="J77" s="102"/>
      <c r="K77" s="102"/>
    </row>
    <row r="78" spans="1:11" s="1" customFormat="1" ht="16.5" hidden="1" customHeight="1" thickBot="1" x14ac:dyDescent="0.25">
      <c r="A78" s="1053">
        <v>1</v>
      </c>
      <c r="B78" s="1056">
        <v>2</v>
      </c>
      <c r="C78" s="1094">
        <v>6</v>
      </c>
      <c r="D78" s="1271" t="s">
        <v>469</v>
      </c>
      <c r="E78" s="1273">
        <v>11</v>
      </c>
      <c r="F78" s="127" t="s">
        <v>138</v>
      </c>
      <c r="G78" s="172" t="s">
        <v>74</v>
      </c>
      <c r="H78" s="198">
        <v>0</v>
      </c>
      <c r="I78" s="173">
        <v>0</v>
      </c>
      <c r="J78" s="173"/>
      <c r="K78" s="173"/>
    </row>
    <row r="79" spans="1:11" s="1" customFormat="1" ht="17.25" hidden="1" customHeight="1" thickBot="1" x14ac:dyDescent="0.25">
      <c r="A79" s="1055"/>
      <c r="B79" s="1058"/>
      <c r="C79" s="1095"/>
      <c r="D79" s="1272"/>
      <c r="E79" s="1274"/>
      <c r="F79" s="1081" t="s">
        <v>46</v>
      </c>
      <c r="G79" s="1082"/>
      <c r="H79" s="199">
        <f t="shared" ref="H79:I79" si="24">H78</f>
        <v>0</v>
      </c>
      <c r="I79" s="102">
        <f t="shared" si="24"/>
        <v>0</v>
      </c>
      <c r="J79" s="102">
        <f t="shared" ref="J79:K79" si="25">J78</f>
        <v>0</v>
      </c>
      <c r="K79" s="102">
        <f t="shared" si="25"/>
        <v>0</v>
      </c>
    </row>
    <row r="80" spans="1:11" s="1" customFormat="1" ht="15" hidden="1" customHeight="1" x14ac:dyDescent="0.2">
      <c r="A80" s="1053">
        <v>1</v>
      </c>
      <c r="B80" s="1056">
        <v>2</v>
      </c>
      <c r="C80" s="1094">
        <v>7</v>
      </c>
      <c r="D80" s="1328" t="s">
        <v>547</v>
      </c>
      <c r="E80" s="1273">
        <v>11</v>
      </c>
      <c r="F80" s="127" t="s">
        <v>138</v>
      </c>
      <c r="G80" s="174" t="s">
        <v>72</v>
      </c>
      <c r="H80" s="356"/>
      <c r="I80" s="360"/>
      <c r="J80" s="360"/>
      <c r="K80" s="360"/>
    </row>
    <row r="81" spans="1:11" s="1" customFormat="1" ht="16.5" hidden="1" customHeight="1" x14ac:dyDescent="0.2">
      <c r="A81" s="1054"/>
      <c r="B81" s="1057"/>
      <c r="C81" s="1122"/>
      <c r="D81" s="1329"/>
      <c r="E81" s="1331"/>
      <c r="F81" s="302" t="s">
        <v>138</v>
      </c>
      <c r="G81" s="90" t="s">
        <v>73</v>
      </c>
      <c r="H81" s="356"/>
      <c r="I81" s="360"/>
      <c r="J81" s="360"/>
      <c r="K81" s="360"/>
    </row>
    <row r="82" spans="1:11" s="3" customFormat="1" ht="10.8" hidden="1" thickBot="1" x14ac:dyDescent="0.25">
      <c r="A82" s="1054"/>
      <c r="B82" s="1057"/>
      <c r="C82" s="1122"/>
      <c r="D82" s="1329"/>
      <c r="E82" s="1331"/>
      <c r="F82" s="402" t="s">
        <v>138</v>
      </c>
      <c r="G82" s="175" t="s">
        <v>74</v>
      </c>
      <c r="H82" s="328"/>
      <c r="I82" s="329"/>
      <c r="J82" s="329"/>
      <c r="K82" s="329"/>
    </row>
    <row r="83" spans="1:11" s="1" customFormat="1" ht="10.8" hidden="1" thickBot="1" x14ac:dyDescent="0.25">
      <c r="A83" s="1055"/>
      <c r="B83" s="1058"/>
      <c r="C83" s="1095"/>
      <c r="D83" s="1330"/>
      <c r="E83" s="1274"/>
      <c r="F83" s="1081" t="s">
        <v>46</v>
      </c>
      <c r="G83" s="1082"/>
      <c r="H83" s="265">
        <f t="shared" ref="H83:I83" si="26">H80+H81+H82</f>
        <v>0</v>
      </c>
      <c r="I83" s="266">
        <f t="shared" si="26"/>
        <v>0</v>
      </c>
      <c r="J83" s="266">
        <f t="shared" ref="J83:K83" si="27">J80+J81+J82</f>
        <v>0</v>
      </c>
      <c r="K83" s="266">
        <f t="shared" si="27"/>
        <v>0</v>
      </c>
    </row>
    <row r="84" spans="1:11" s="1" customFormat="1" ht="14.25" hidden="1" customHeight="1" thickBot="1" x14ac:dyDescent="0.25">
      <c r="A84" s="393">
        <v>1</v>
      </c>
      <c r="B84" s="406">
        <v>2</v>
      </c>
      <c r="C84" s="1233" t="s">
        <v>43</v>
      </c>
      <c r="D84" s="1234"/>
      <c r="E84" s="1234"/>
      <c r="F84" s="1234"/>
      <c r="G84" s="1235"/>
      <c r="H84" s="370">
        <f t="shared" ref="H84" si="28">H66+H70+H72+H74+H77+H79+H83</f>
        <v>0</v>
      </c>
      <c r="I84" s="371">
        <f>I66+I70+I72+I74+I77+I79+I83</f>
        <v>0</v>
      </c>
      <c r="J84" s="371">
        <f>J66+J70+J72+J74+J77+J79+J83</f>
        <v>0</v>
      </c>
      <c r="K84" s="371">
        <f>K66+K70+K72+K74+K77+K79+K83</f>
        <v>0</v>
      </c>
    </row>
    <row r="85" spans="1:11" s="1" customFormat="1" ht="16.5" customHeight="1" thickBot="1" x14ac:dyDescent="0.25">
      <c r="A85" s="23">
        <v>1</v>
      </c>
      <c r="B85" s="684">
        <v>3</v>
      </c>
      <c r="C85" s="1168" t="s">
        <v>140</v>
      </c>
      <c r="D85" s="1169"/>
      <c r="E85" s="1169"/>
      <c r="F85" s="1169"/>
      <c r="G85" s="1169"/>
      <c r="H85" s="1169"/>
      <c r="I85" s="1169"/>
      <c r="J85" s="1169"/>
      <c r="K85" s="1170"/>
    </row>
    <row r="86" spans="1:11" s="1" customFormat="1" ht="13.5" customHeight="1" x14ac:dyDescent="0.2">
      <c r="A86" s="1053">
        <v>1</v>
      </c>
      <c r="B86" s="1056">
        <v>3</v>
      </c>
      <c r="C86" s="1122">
        <v>1</v>
      </c>
      <c r="D86" s="1075" t="s">
        <v>141</v>
      </c>
      <c r="E86" s="1249" t="s">
        <v>696</v>
      </c>
      <c r="F86" s="589" t="s">
        <v>138</v>
      </c>
      <c r="G86" s="652" t="s">
        <v>72</v>
      </c>
      <c r="H86" s="214">
        <v>1077</v>
      </c>
      <c r="I86" s="697">
        <v>1100</v>
      </c>
      <c r="J86" s="697">
        <v>1250</v>
      </c>
      <c r="K86" s="697">
        <v>1300</v>
      </c>
    </row>
    <row r="87" spans="1:11" s="1" customFormat="1" ht="13.5" customHeight="1" thickBot="1" x14ac:dyDescent="0.25">
      <c r="A87" s="1054"/>
      <c r="B87" s="1057"/>
      <c r="C87" s="1122"/>
      <c r="D87" s="1075"/>
      <c r="E87" s="1249"/>
      <c r="F87" s="613" t="s">
        <v>138</v>
      </c>
      <c r="G87" s="681" t="s">
        <v>105</v>
      </c>
      <c r="H87" s="555"/>
      <c r="I87" s="490"/>
      <c r="J87" s="490"/>
      <c r="K87" s="490"/>
    </row>
    <row r="88" spans="1:11" s="1" customFormat="1" ht="21.6" customHeight="1" thickBot="1" x14ac:dyDescent="0.25">
      <c r="A88" s="1055"/>
      <c r="B88" s="1058"/>
      <c r="C88" s="1095"/>
      <c r="D88" s="1247"/>
      <c r="E88" s="1250"/>
      <c r="F88" s="1081" t="s">
        <v>46</v>
      </c>
      <c r="G88" s="1082"/>
      <c r="H88" s="265">
        <f t="shared" ref="H88:I88" si="29">H86+H87</f>
        <v>1077</v>
      </c>
      <c r="I88" s="266">
        <f t="shared" si="29"/>
        <v>1100</v>
      </c>
      <c r="J88" s="266">
        <f t="shared" ref="J88:K88" si="30">J86+J87</f>
        <v>1250</v>
      </c>
      <c r="K88" s="266">
        <f t="shared" si="30"/>
        <v>1300</v>
      </c>
    </row>
    <row r="89" spans="1:11" s="1" customFormat="1" ht="13.5" customHeight="1" x14ac:dyDescent="0.2">
      <c r="A89" s="1053">
        <v>1</v>
      </c>
      <c r="B89" s="1056">
        <v>3</v>
      </c>
      <c r="C89" s="1094">
        <v>2</v>
      </c>
      <c r="D89" s="1074" t="s">
        <v>142</v>
      </c>
      <c r="E89" s="1248" t="s">
        <v>696</v>
      </c>
      <c r="F89" s="608" t="s">
        <v>143</v>
      </c>
      <c r="G89" s="71" t="s">
        <v>72</v>
      </c>
      <c r="H89" s="214">
        <v>185</v>
      </c>
      <c r="I89" s="697">
        <v>160</v>
      </c>
      <c r="J89" s="697">
        <v>185</v>
      </c>
      <c r="K89" s="697">
        <v>185</v>
      </c>
    </row>
    <row r="90" spans="1:11" s="1" customFormat="1" ht="13.5" customHeight="1" thickBot="1" x14ac:dyDescent="0.25">
      <c r="A90" s="1054"/>
      <c r="B90" s="1057"/>
      <c r="C90" s="1122"/>
      <c r="D90" s="1075"/>
      <c r="E90" s="1249"/>
      <c r="F90" s="698" t="s">
        <v>143</v>
      </c>
      <c r="G90" s="699" t="s">
        <v>105</v>
      </c>
      <c r="H90" s="555"/>
      <c r="I90" s="490"/>
      <c r="J90" s="490"/>
      <c r="K90" s="490"/>
    </row>
    <row r="91" spans="1:11" s="1" customFormat="1" ht="13.95" customHeight="1" thickBot="1" x14ac:dyDescent="0.25">
      <c r="A91" s="1055"/>
      <c r="B91" s="1058"/>
      <c r="C91" s="1095"/>
      <c r="D91" s="1247"/>
      <c r="E91" s="1250"/>
      <c r="F91" s="1081" t="s">
        <v>46</v>
      </c>
      <c r="G91" s="1082"/>
      <c r="H91" s="265">
        <f t="shared" ref="H91:I91" si="31">H89+H90</f>
        <v>185</v>
      </c>
      <c r="I91" s="266">
        <f t="shared" si="31"/>
        <v>160</v>
      </c>
      <c r="J91" s="266">
        <f t="shared" ref="J91:K91" si="32">J89+J90</f>
        <v>185</v>
      </c>
      <c r="K91" s="266">
        <f t="shared" si="32"/>
        <v>185</v>
      </c>
    </row>
    <row r="92" spans="1:11" s="1" customFormat="1" ht="16.5" customHeight="1" x14ac:dyDescent="0.2">
      <c r="A92" s="1053">
        <v>1</v>
      </c>
      <c r="B92" s="1056">
        <v>3</v>
      </c>
      <c r="C92" s="1094">
        <v>3</v>
      </c>
      <c r="D92" s="1074" t="s">
        <v>783</v>
      </c>
      <c r="E92" s="1248" t="s">
        <v>696</v>
      </c>
      <c r="F92" s="608" t="s">
        <v>144</v>
      </c>
      <c r="G92" s="71" t="s">
        <v>72</v>
      </c>
      <c r="H92" s="214">
        <v>168</v>
      </c>
      <c r="I92" s="697">
        <v>160</v>
      </c>
      <c r="J92" s="697">
        <v>200</v>
      </c>
      <c r="K92" s="697">
        <v>200</v>
      </c>
    </row>
    <row r="93" spans="1:11" s="1" customFormat="1" ht="15.75" customHeight="1" thickBot="1" x14ac:dyDescent="0.25">
      <c r="A93" s="1054"/>
      <c r="B93" s="1057"/>
      <c r="C93" s="1122"/>
      <c r="D93" s="1075"/>
      <c r="E93" s="1249"/>
      <c r="F93" s="613" t="s">
        <v>144</v>
      </c>
      <c r="G93" s="545" t="s">
        <v>105</v>
      </c>
      <c r="H93" s="555"/>
      <c r="I93" s="490"/>
      <c r="J93" s="490"/>
      <c r="K93" s="490"/>
    </row>
    <row r="94" spans="1:11" s="3" customFormat="1" ht="14.25" customHeight="1" thickBot="1" x14ac:dyDescent="0.25">
      <c r="A94" s="1055"/>
      <c r="B94" s="1058"/>
      <c r="C94" s="1095"/>
      <c r="D94" s="1247"/>
      <c r="E94" s="1250"/>
      <c r="F94" s="1081" t="s">
        <v>46</v>
      </c>
      <c r="G94" s="1082"/>
      <c r="H94" s="265">
        <f t="shared" ref="H94:I94" si="33">H92+H93</f>
        <v>168</v>
      </c>
      <c r="I94" s="266">
        <f t="shared" si="33"/>
        <v>160</v>
      </c>
      <c r="J94" s="266">
        <f t="shared" ref="J94:K94" si="34">J92+J93</f>
        <v>200</v>
      </c>
      <c r="K94" s="266">
        <f t="shared" si="34"/>
        <v>200</v>
      </c>
    </row>
    <row r="95" spans="1:11" s="3" customFormat="1" ht="17.25" customHeight="1" thickBot="1" x14ac:dyDescent="0.25">
      <c r="A95" s="393">
        <v>1</v>
      </c>
      <c r="B95" s="406">
        <v>3</v>
      </c>
      <c r="C95" s="1233" t="s">
        <v>43</v>
      </c>
      <c r="D95" s="1234"/>
      <c r="E95" s="1234"/>
      <c r="F95" s="1224"/>
      <c r="G95" s="1225"/>
      <c r="H95" s="418">
        <f t="shared" ref="H95:I95" si="35">H88+H91+H94</f>
        <v>1430</v>
      </c>
      <c r="I95" s="417">
        <f t="shared" si="35"/>
        <v>1420</v>
      </c>
      <c r="J95" s="417">
        <f t="shared" ref="J95:K95" si="36">J88+J91+J94</f>
        <v>1635</v>
      </c>
      <c r="K95" s="417">
        <f t="shared" si="36"/>
        <v>1685</v>
      </c>
    </row>
    <row r="96" spans="1:11" s="1" customFormat="1" ht="15" customHeight="1" thickBot="1" x14ac:dyDescent="0.25">
      <c r="A96" s="8">
        <v>1</v>
      </c>
      <c r="B96" s="1355" t="s">
        <v>44</v>
      </c>
      <c r="C96" s="1356"/>
      <c r="D96" s="1356"/>
      <c r="E96" s="1356"/>
      <c r="F96" s="1356"/>
      <c r="G96" s="1357"/>
      <c r="H96" s="427">
        <f>H62+H84+H95</f>
        <v>5651.1</v>
      </c>
      <c r="I96" s="428">
        <f t="shared" ref="I96" si="37">I62+I84+I95</f>
        <v>4415.5</v>
      </c>
      <c r="J96" s="428">
        <f t="shared" ref="J96:K96" si="38">J62+J84+J95</f>
        <v>5765</v>
      </c>
      <c r="K96" s="428">
        <f t="shared" si="38"/>
        <v>5845</v>
      </c>
    </row>
    <row r="97" spans="1:11" s="1" customFormat="1" ht="15" customHeight="1" thickBot="1" x14ac:dyDescent="0.25">
      <c r="A97" s="337">
        <v>2</v>
      </c>
      <c r="B97" s="1196" t="s">
        <v>145</v>
      </c>
      <c r="C97" s="1197"/>
      <c r="D97" s="1197"/>
      <c r="E97" s="1197"/>
      <c r="F97" s="1197"/>
      <c r="G97" s="1197"/>
      <c r="H97" s="1197"/>
      <c r="I97" s="1197"/>
      <c r="J97" s="1197"/>
      <c r="K97" s="1198"/>
    </row>
    <row r="98" spans="1:11" s="1" customFormat="1" ht="15" customHeight="1" thickBot="1" x14ac:dyDescent="0.25">
      <c r="A98" s="337">
        <v>2</v>
      </c>
      <c r="B98" s="118">
        <v>1</v>
      </c>
      <c r="C98" s="1168" t="s">
        <v>146</v>
      </c>
      <c r="D98" s="1169"/>
      <c r="E98" s="1169"/>
      <c r="F98" s="1169"/>
      <c r="G98" s="1169"/>
      <c r="H98" s="1169"/>
      <c r="I98" s="1169"/>
      <c r="J98" s="1169"/>
      <c r="K98" s="1170"/>
    </row>
    <row r="99" spans="1:11" s="1" customFormat="1" ht="15" hidden="1" customHeight="1" x14ac:dyDescent="0.2">
      <c r="A99" s="1053">
        <v>2</v>
      </c>
      <c r="B99" s="1056">
        <v>1</v>
      </c>
      <c r="C99" s="1122">
        <v>1</v>
      </c>
      <c r="D99" s="1347" t="s">
        <v>147</v>
      </c>
      <c r="E99" s="1358">
        <v>11</v>
      </c>
      <c r="F99" s="294" t="s">
        <v>148</v>
      </c>
      <c r="G99" s="296" t="s">
        <v>72</v>
      </c>
      <c r="H99" s="429"/>
      <c r="I99" s="430"/>
      <c r="J99" s="430"/>
      <c r="K99" s="430"/>
    </row>
    <row r="100" spans="1:11" s="1" customFormat="1" ht="15" hidden="1" customHeight="1" x14ac:dyDescent="0.2">
      <c r="A100" s="1054"/>
      <c r="B100" s="1057"/>
      <c r="C100" s="1122"/>
      <c r="D100" s="1347"/>
      <c r="E100" s="1358"/>
      <c r="F100" s="295" t="s">
        <v>148</v>
      </c>
      <c r="G100" s="298" t="s">
        <v>123</v>
      </c>
      <c r="H100" s="356"/>
      <c r="I100" s="360"/>
      <c r="J100" s="360"/>
      <c r="K100" s="360"/>
    </row>
    <row r="101" spans="1:11" s="1" customFormat="1" ht="15" hidden="1" customHeight="1" thickBot="1" x14ac:dyDescent="0.25">
      <c r="A101" s="1054"/>
      <c r="B101" s="1057"/>
      <c r="C101" s="1122"/>
      <c r="D101" s="1347"/>
      <c r="E101" s="1358"/>
      <c r="F101" s="294" t="s">
        <v>148</v>
      </c>
      <c r="G101" s="296" t="s">
        <v>74</v>
      </c>
      <c r="H101" s="356"/>
      <c r="I101" s="360"/>
      <c r="J101" s="360"/>
      <c r="K101" s="360"/>
    </row>
    <row r="102" spans="1:11" s="1" customFormat="1" ht="15" hidden="1" customHeight="1" thickBot="1" x14ac:dyDescent="0.25">
      <c r="A102" s="1055"/>
      <c r="B102" s="1058"/>
      <c r="C102" s="1095"/>
      <c r="D102" s="1347"/>
      <c r="E102" s="1359"/>
      <c r="F102" s="1360" t="s">
        <v>46</v>
      </c>
      <c r="G102" s="1361"/>
      <c r="H102" s="238"/>
      <c r="I102" s="237"/>
      <c r="J102" s="237"/>
      <c r="K102" s="237"/>
    </row>
    <row r="103" spans="1:11" s="1" customFormat="1" ht="15" customHeight="1" thickBot="1" x14ac:dyDescent="0.25">
      <c r="A103" s="1053">
        <v>2</v>
      </c>
      <c r="B103" s="1056">
        <v>1</v>
      </c>
      <c r="C103" s="1094">
        <v>2</v>
      </c>
      <c r="D103" s="1290" t="s">
        <v>149</v>
      </c>
      <c r="E103" s="1094">
        <v>11</v>
      </c>
      <c r="F103" s="606" t="s">
        <v>120</v>
      </c>
      <c r="G103" s="86" t="s">
        <v>72</v>
      </c>
      <c r="H103" s="590">
        <v>77.599999999999994</v>
      </c>
      <c r="I103" s="590">
        <v>40</v>
      </c>
      <c r="J103" s="590">
        <v>50</v>
      </c>
      <c r="K103" s="590">
        <v>50</v>
      </c>
    </row>
    <row r="104" spans="1:11" s="1" customFormat="1" ht="14.25" customHeight="1" thickBot="1" x14ac:dyDescent="0.25">
      <c r="A104" s="1055"/>
      <c r="B104" s="1058"/>
      <c r="C104" s="1095"/>
      <c r="D104" s="1222"/>
      <c r="E104" s="1095"/>
      <c r="F104" s="1081" t="s">
        <v>46</v>
      </c>
      <c r="G104" s="1099"/>
      <c r="H104" s="265">
        <f t="shared" ref="H104:I104" si="39">H103</f>
        <v>77.599999999999994</v>
      </c>
      <c r="I104" s="265">
        <f t="shared" si="39"/>
        <v>40</v>
      </c>
      <c r="J104" s="265">
        <f t="shared" ref="J104:K104" si="40">J103</f>
        <v>50</v>
      </c>
      <c r="K104" s="265">
        <f t="shared" si="40"/>
        <v>50</v>
      </c>
    </row>
    <row r="105" spans="1:11" s="1" customFormat="1" ht="13.5" hidden="1" customHeight="1" x14ac:dyDescent="0.2">
      <c r="A105" s="397"/>
      <c r="B105" s="398"/>
      <c r="C105" s="1046">
        <v>3</v>
      </c>
      <c r="D105" s="1077" t="s">
        <v>150</v>
      </c>
      <c r="E105" s="1326">
        <v>11</v>
      </c>
      <c r="F105" s="132" t="s">
        <v>148</v>
      </c>
      <c r="G105" s="149" t="s">
        <v>72</v>
      </c>
      <c r="H105" s="216"/>
      <c r="I105" s="151"/>
      <c r="J105" s="151"/>
      <c r="K105" s="151"/>
    </row>
    <row r="106" spans="1:11" s="1" customFormat="1" ht="12.75" hidden="1" customHeight="1" x14ac:dyDescent="0.2">
      <c r="A106" s="397">
        <v>2</v>
      </c>
      <c r="B106" s="398">
        <v>1</v>
      </c>
      <c r="C106" s="1059"/>
      <c r="D106" s="1246"/>
      <c r="E106" s="1327"/>
      <c r="F106" s="134" t="s">
        <v>148</v>
      </c>
      <c r="G106" s="150" t="s">
        <v>73</v>
      </c>
      <c r="H106" s="201"/>
      <c r="I106" s="146"/>
      <c r="J106" s="146"/>
      <c r="K106" s="146"/>
    </row>
    <row r="107" spans="1:11" s="1" customFormat="1" ht="15" hidden="1" customHeight="1" x14ac:dyDescent="0.2">
      <c r="A107" s="397"/>
      <c r="B107" s="398"/>
      <c r="C107" s="1060"/>
      <c r="D107" s="1123"/>
      <c r="E107" s="1207"/>
      <c r="F107" s="1081" t="s">
        <v>46</v>
      </c>
      <c r="G107" s="1082"/>
      <c r="H107" s="199"/>
      <c r="I107" s="102"/>
      <c r="J107" s="102"/>
      <c r="K107" s="102"/>
    </row>
    <row r="108" spans="1:11" s="1" customFormat="1" ht="15" hidden="1" customHeight="1" x14ac:dyDescent="0.2">
      <c r="A108" s="1053">
        <v>2</v>
      </c>
      <c r="B108" s="1056">
        <v>1</v>
      </c>
      <c r="C108" s="1094">
        <v>4</v>
      </c>
      <c r="D108" s="1282" t="s">
        <v>436</v>
      </c>
      <c r="E108" s="1205">
        <v>11</v>
      </c>
      <c r="F108" s="141" t="s">
        <v>120</v>
      </c>
      <c r="G108" s="148" t="s">
        <v>72</v>
      </c>
      <c r="H108" s="201"/>
      <c r="I108" s="146"/>
      <c r="J108" s="146"/>
      <c r="K108" s="146"/>
    </row>
    <row r="109" spans="1:11" s="3" customFormat="1" ht="17.25" hidden="1" customHeight="1" x14ac:dyDescent="0.2">
      <c r="A109" s="1054"/>
      <c r="B109" s="1057"/>
      <c r="C109" s="1122"/>
      <c r="D109" s="1283"/>
      <c r="E109" s="1206"/>
      <c r="F109" s="141" t="s">
        <v>25</v>
      </c>
      <c r="G109" s="148" t="s">
        <v>73</v>
      </c>
      <c r="H109" s="201"/>
      <c r="I109" s="146"/>
      <c r="J109" s="146"/>
      <c r="K109" s="146"/>
    </row>
    <row r="110" spans="1:11" s="1" customFormat="1" ht="15" hidden="1" customHeight="1" thickBot="1" x14ac:dyDescent="0.25">
      <c r="A110" s="1055"/>
      <c r="B110" s="1058"/>
      <c r="C110" s="1095"/>
      <c r="D110" s="1283"/>
      <c r="E110" s="1207"/>
      <c r="F110" s="1081" t="s">
        <v>46</v>
      </c>
      <c r="G110" s="1082"/>
      <c r="H110" s="204"/>
      <c r="I110" s="106"/>
      <c r="J110" s="106"/>
      <c r="K110" s="106"/>
    </row>
    <row r="111" spans="1:11" s="1" customFormat="1" ht="12.75" customHeight="1" thickBot="1" x14ac:dyDescent="0.25">
      <c r="A111" s="393">
        <v>2</v>
      </c>
      <c r="B111" s="406">
        <v>1</v>
      </c>
      <c r="C111" s="1233" t="s">
        <v>43</v>
      </c>
      <c r="D111" s="1234"/>
      <c r="E111" s="1234"/>
      <c r="F111" s="1234"/>
      <c r="G111" s="1235"/>
      <c r="H111" s="370">
        <f t="shared" ref="H111:I111" si="41">H102+H104+H107+H110</f>
        <v>77.599999999999994</v>
      </c>
      <c r="I111" s="371">
        <f t="shared" si="41"/>
        <v>40</v>
      </c>
      <c r="J111" s="371">
        <f t="shared" ref="J111:K111" si="42">J102+J104+J107+J110</f>
        <v>50</v>
      </c>
      <c r="K111" s="371">
        <f t="shared" si="42"/>
        <v>50</v>
      </c>
    </row>
    <row r="112" spans="1:11" s="1" customFormat="1" ht="13.95" customHeight="1" thickBot="1" x14ac:dyDescent="0.25">
      <c r="A112" s="337">
        <v>2</v>
      </c>
      <c r="B112" s="49">
        <v>2</v>
      </c>
      <c r="C112" s="1168" t="s">
        <v>151</v>
      </c>
      <c r="D112" s="1169"/>
      <c r="E112" s="1169"/>
      <c r="F112" s="1169"/>
      <c r="G112" s="1169"/>
      <c r="H112" s="1169"/>
      <c r="I112" s="1169"/>
      <c r="J112" s="1169"/>
      <c r="K112" s="1170"/>
    </row>
    <row r="113" spans="1:12" s="1" customFormat="1" ht="29.25" hidden="1" customHeight="1" thickBot="1" x14ac:dyDescent="0.25">
      <c r="A113" s="1053">
        <v>2</v>
      </c>
      <c r="B113" s="1308">
        <v>2</v>
      </c>
      <c r="C113" s="1323">
        <v>1</v>
      </c>
      <c r="D113" s="1325" t="s">
        <v>159</v>
      </c>
      <c r="E113" s="1122">
        <v>11</v>
      </c>
      <c r="F113" s="305" t="s">
        <v>160</v>
      </c>
      <c r="G113" s="26" t="s">
        <v>79</v>
      </c>
      <c r="H113" s="214">
        <v>0</v>
      </c>
      <c r="I113" s="219">
        <v>0</v>
      </c>
      <c r="J113" s="219"/>
      <c r="K113" s="219"/>
    </row>
    <row r="114" spans="1:12" s="1" customFormat="1" ht="15" hidden="1" customHeight="1" thickBot="1" x14ac:dyDescent="0.25">
      <c r="A114" s="1055"/>
      <c r="B114" s="1310"/>
      <c r="C114" s="1324"/>
      <c r="D114" s="1325"/>
      <c r="E114" s="1095"/>
      <c r="F114" s="1127" t="s">
        <v>46</v>
      </c>
      <c r="G114" s="1278"/>
      <c r="H114" s="204">
        <v>0</v>
      </c>
      <c r="I114" s="106">
        <v>0</v>
      </c>
      <c r="J114" s="106"/>
      <c r="K114" s="106"/>
    </row>
    <row r="115" spans="1:12" s="1" customFormat="1" ht="16.95" customHeight="1" x14ac:dyDescent="0.2">
      <c r="A115" s="1053">
        <v>2</v>
      </c>
      <c r="B115" s="1056">
        <v>2</v>
      </c>
      <c r="C115" s="1317">
        <v>2</v>
      </c>
      <c r="D115" s="1320" t="s">
        <v>676</v>
      </c>
      <c r="E115" s="1319" t="s">
        <v>695</v>
      </c>
      <c r="F115" s="586" t="s">
        <v>160</v>
      </c>
      <c r="G115" s="50" t="s">
        <v>79</v>
      </c>
      <c r="H115" s="994">
        <v>380.55</v>
      </c>
      <c r="I115" s="131">
        <v>86.5</v>
      </c>
      <c r="J115" s="131"/>
      <c r="K115" s="131"/>
    </row>
    <row r="116" spans="1:12" s="1" customFormat="1" ht="16.95" customHeight="1" thickBot="1" x14ac:dyDescent="0.25">
      <c r="A116" s="1054"/>
      <c r="B116" s="1057"/>
      <c r="C116" s="1317"/>
      <c r="D116" s="1320"/>
      <c r="E116" s="1319"/>
      <c r="F116" s="598" t="s">
        <v>160</v>
      </c>
      <c r="G116" s="129" t="s">
        <v>73</v>
      </c>
      <c r="H116" s="490">
        <v>228.2</v>
      </c>
      <c r="I116" s="490">
        <v>214.1</v>
      </c>
      <c r="J116" s="701"/>
      <c r="K116" s="701"/>
    </row>
    <row r="117" spans="1:12" s="1" customFormat="1" ht="14.4" customHeight="1" thickBot="1" x14ac:dyDescent="0.25">
      <c r="A117" s="1055"/>
      <c r="B117" s="1058"/>
      <c r="C117" s="1317"/>
      <c r="D117" s="1320"/>
      <c r="E117" s="1319"/>
      <c r="F117" s="1081" t="s">
        <v>46</v>
      </c>
      <c r="G117" s="1210"/>
      <c r="H117" s="264">
        <f>H115+H116</f>
        <v>608.75</v>
      </c>
      <c r="I117" s="265">
        <f t="shared" ref="I117" si="43">I115+I116</f>
        <v>300.60000000000002</v>
      </c>
      <c r="J117" s="265">
        <f t="shared" ref="J117:K117" si="44">J115+J116</f>
        <v>0</v>
      </c>
      <c r="K117" s="265">
        <f t="shared" si="44"/>
        <v>0</v>
      </c>
    </row>
    <row r="118" spans="1:12" s="1" customFormat="1" ht="14.4" customHeight="1" thickBot="1" x14ac:dyDescent="0.25">
      <c r="A118" s="1053">
        <v>2</v>
      </c>
      <c r="B118" s="1056">
        <v>2</v>
      </c>
      <c r="C118" s="1317">
        <v>3</v>
      </c>
      <c r="D118" s="1318" t="s">
        <v>665</v>
      </c>
      <c r="E118" s="1319">
        <v>11</v>
      </c>
      <c r="F118" s="606" t="s">
        <v>160</v>
      </c>
      <c r="G118" s="86" t="s">
        <v>72</v>
      </c>
      <c r="H118" s="374">
        <v>165</v>
      </c>
      <c r="I118" s="452">
        <v>260</v>
      </c>
      <c r="J118" s="452">
        <v>200</v>
      </c>
      <c r="K118" s="452">
        <v>200</v>
      </c>
    </row>
    <row r="119" spans="1:12" s="1" customFormat="1" ht="18" customHeight="1" thickBot="1" x14ac:dyDescent="0.25">
      <c r="A119" s="1055"/>
      <c r="B119" s="1058"/>
      <c r="C119" s="1317"/>
      <c r="D119" s="1318"/>
      <c r="E119" s="1319"/>
      <c r="F119" s="1081" t="s">
        <v>46</v>
      </c>
      <c r="G119" s="1210"/>
      <c r="H119" s="265">
        <f t="shared" ref="H119:I119" si="45">H118</f>
        <v>165</v>
      </c>
      <c r="I119" s="266">
        <f t="shared" si="45"/>
        <v>260</v>
      </c>
      <c r="J119" s="266">
        <f t="shared" ref="J119:K119" si="46">J118</f>
        <v>200</v>
      </c>
      <c r="K119" s="266">
        <f t="shared" si="46"/>
        <v>200</v>
      </c>
    </row>
    <row r="120" spans="1:12" s="1" customFormat="1" ht="15.75" customHeight="1" thickBot="1" x14ac:dyDescent="0.25">
      <c r="A120" s="1053">
        <v>2</v>
      </c>
      <c r="B120" s="1056">
        <v>2</v>
      </c>
      <c r="C120" s="1317">
        <v>4</v>
      </c>
      <c r="D120" s="1320" t="s">
        <v>161</v>
      </c>
      <c r="E120" s="1319" t="s">
        <v>446</v>
      </c>
      <c r="F120" s="606" t="s">
        <v>160</v>
      </c>
      <c r="G120" s="86" t="s">
        <v>72</v>
      </c>
      <c r="H120" s="374">
        <v>315.39999999999998</v>
      </c>
      <c r="I120" s="452">
        <v>330</v>
      </c>
      <c r="J120" s="452">
        <v>350</v>
      </c>
      <c r="K120" s="452">
        <v>370</v>
      </c>
    </row>
    <row r="121" spans="1:12" s="3" customFormat="1" ht="17.25" customHeight="1" thickBot="1" x14ac:dyDescent="0.25">
      <c r="A121" s="1055"/>
      <c r="B121" s="1058"/>
      <c r="C121" s="1317"/>
      <c r="D121" s="1320"/>
      <c r="E121" s="1319"/>
      <c r="F121" s="1321" t="s">
        <v>46</v>
      </c>
      <c r="G121" s="1322"/>
      <c r="H121" s="597">
        <f t="shared" ref="H121:I121" si="47">H120</f>
        <v>315.39999999999998</v>
      </c>
      <c r="I121" s="662">
        <f t="shared" si="47"/>
        <v>330</v>
      </c>
      <c r="J121" s="662">
        <f t="shared" ref="J121:K121" si="48">J120</f>
        <v>350</v>
      </c>
      <c r="K121" s="662">
        <f t="shared" si="48"/>
        <v>370</v>
      </c>
    </row>
    <row r="122" spans="1:12" s="1" customFormat="1" ht="15.75" customHeight="1" x14ac:dyDescent="0.2">
      <c r="A122" s="1362">
        <v>2</v>
      </c>
      <c r="B122" s="1363">
        <v>2</v>
      </c>
      <c r="C122" s="1341">
        <v>5</v>
      </c>
      <c r="D122" s="1342" t="s">
        <v>727</v>
      </c>
      <c r="E122" s="1367" t="s">
        <v>742</v>
      </c>
      <c r="F122" s="586" t="s">
        <v>743</v>
      </c>
      <c r="G122" s="50" t="s">
        <v>79</v>
      </c>
      <c r="H122" s="820"/>
      <c r="I122" s="206">
        <v>1285.2</v>
      </c>
      <c r="J122" s="546"/>
      <c r="K122" s="546"/>
      <c r="L122" s="527"/>
    </row>
    <row r="123" spans="1:12" s="1" customFormat="1" ht="15.75" customHeight="1" thickBot="1" x14ac:dyDescent="0.25">
      <c r="A123" s="1054"/>
      <c r="B123" s="1057"/>
      <c r="C123" s="1059"/>
      <c r="D123" s="1075"/>
      <c r="E123" s="1368"/>
      <c r="F123" s="613" t="s">
        <v>743</v>
      </c>
      <c r="G123" s="545" t="s">
        <v>105</v>
      </c>
      <c r="H123" s="814"/>
      <c r="I123" s="228">
        <v>2842.1</v>
      </c>
      <c r="J123" s="547"/>
      <c r="K123" s="547"/>
      <c r="L123" s="527"/>
    </row>
    <row r="124" spans="1:12" s="3" customFormat="1" ht="17.25" customHeight="1" thickBot="1" x14ac:dyDescent="0.25">
      <c r="A124" s="1055"/>
      <c r="B124" s="1364"/>
      <c r="C124" s="1076"/>
      <c r="D124" s="1370"/>
      <c r="E124" s="1371"/>
      <c r="F124" s="1372" t="s">
        <v>46</v>
      </c>
      <c r="G124" s="1373"/>
      <c r="H124" s="335">
        <f>H122</f>
        <v>0</v>
      </c>
      <c r="I124" s="335">
        <f>I122+I123</f>
        <v>4127.3</v>
      </c>
      <c r="J124" s="335">
        <f>J122</f>
        <v>0</v>
      </c>
      <c r="K124" s="335">
        <f>K122</f>
        <v>0</v>
      </c>
    </row>
    <row r="125" spans="1:12" s="3" customFormat="1" ht="17.25" customHeight="1" thickBot="1" x14ac:dyDescent="0.25">
      <c r="A125" s="393">
        <v>2</v>
      </c>
      <c r="B125" s="406">
        <v>2</v>
      </c>
      <c r="C125" s="1299" t="s">
        <v>43</v>
      </c>
      <c r="D125" s="1300"/>
      <c r="E125" s="1300"/>
      <c r="F125" s="1301"/>
      <c r="G125" s="1302"/>
      <c r="H125" s="261">
        <f>H114+H117+H119+H121+H124</f>
        <v>1089.1500000000001</v>
      </c>
      <c r="I125" s="261">
        <f>I114+I117+I119+I121+I124</f>
        <v>5017.9000000000005</v>
      </c>
      <c r="J125" s="418">
        <f>J114+J117+J119+J121+J124</f>
        <v>550</v>
      </c>
      <c r="K125" s="418">
        <f>K114+K117+K119+K121+K124</f>
        <v>570</v>
      </c>
    </row>
    <row r="126" spans="1:12" s="3" customFormat="1" ht="17.25" customHeight="1" thickBot="1" x14ac:dyDescent="0.25">
      <c r="A126" s="8">
        <v>2</v>
      </c>
      <c r="B126" s="1303" t="s">
        <v>44</v>
      </c>
      <c r="C126" s="1304"/>
      <c r="D126" s="1304"/>
      <c r="E126" s="1304"/>
      <c r="F126" s="1304"/>
      <c r="G126" s="1305"/>
      <c r="H126" s="205">
        <f>H111+H125</f>
        <v>1166.75</v>
      </c>
      <c r="I126" s="236">
        <f>I111+I125</f>
        <v>5057.9000000000005</v>
      </c>
      <c r="J126" s="236">
        <f>J111+J125</f>
        <v>600</v>
      </c>
      <c r="K126" s="236">
        <f>K111+K125</f>
        <v>620</v>
      </c>
    </row>
    <row r="127" spans="1:12" s="1" customFormat="1" ht="15" customHeight="1" thickBot="1" x14ac:dyDescent="0.25">
      <c r="A127" s="337">
        <v>3</v>
      </c>
      <c r="B127" s="1196" t="s">
        <v>162</v>
      </c>
      <c r="C127" s="1197"/>
      <c r="D127" s="1197"/>
      <c r="E127" s="1197"/>
      <c r="F127" s="1197"/>
      <c r="G127" s="1197"/>
      <c r="H127" s="1197"/>
      <c r="I127" s="1197"/>
      <c r="J127" s="1197"/>
      <c r="K127" s="1198"/>
    </row>
    <row r="128" spans="1:12" s="1" customFormat="1" ht="15" customHeight="1" thickBot="1" x14ac:dyDescent="0.25">
      <c r="A128" s="337">
        <v>3</v>
      </c>
      <c r="B128" s="118">
        <v>1</v>
      </c>
      <c r="C128" s="1168" t="s">
        <v>163</v>
      </c>
      <c r="D128" s="1169"/>
      <c r="E128" s="1169"/>
      <c r="F128" s="1169"/>
      <c r="G128" s="1169"/>
      <c r="H128" s="1169"/>
      <c r="I128" s="1169"/>
      <c r="J128" s="1169"/>
      <c r="K128" s="1170"/>
    </row>
    <row r="129" spans="1:11" s="1" customFormat="1" ht="15" hidden="1" customHeight="1" x14ac:dyDescent="0.2">
      <c r="A129" s="1053">
        <v>3</v>
      </c>
      <c r="B129" s="1056">
        <v>1</v>
      </c>
      <c r="C129" s="1059">
        <v>1</v>
      </c>
      <c r="D129" s="1087" t="s">
        <v>164</v>
      </c>
      <c r="E129" s="1122">
        <v>11</v>
      </c>
      <c r="F129" s="431" t="s">
        <v>111</v>
      </c>
      <c r="G129" s="77" t="s">
        <v>131</v>
      </c>
      <c r="H129" s="432"/>
      <c r="I129" s="433"/>
      <c r="J129" s="433"/>
      <c r="K129" s="433"/>
    </row>
    <row r="130" spans="1:11" s="1" customFormat="1" ht="15" hidden="1" customHeight="1" x14ac:dyDescent="0.2">
      <c r="A130" s="1054"/>
      <c r="B130" s="1057"/>
      <c r="C130" s="1059"/>
      <c r="D130" s="1087"/>
      <c r="E130" s="1306"/>
      <c r="F130" s="17" t="s">
        <v>111</v>
      </c>
      <c r="G130" s="11" t="s">
        <v>72</v>
      </c>
      <c r="H130" s="214">
        <v>0</v>
      </c>
      <c r="I130" s="219">
        <v>0</v>
      </c>
      <c r="J130" s="219"/>
      <c r="K130" s="219"/>
    </row>
    <row r="131" spans="1:11" s="1" customFormat="1" ht="15" hidden="1" customHeight="1" thickBot="1" x14ac:dyDescent="0.25">
      <c r="A131" s="1054"/>
      <c r="B131" s="1057"/>
      <c r="C131" s="1059"/>
      <c r="D131" s="1087"/>
      <c r="E131" s="1306"/>
      <c r="F131" s="302" t="s">
        <v>111</v>
      </c>
      <c r="G131" s="90" t="s">
        <v>105</v>
      </c>
      <c r="H131" s="200">
        <v>0</v>
      </c>
      <c r="I131" s="100">
        <v>0</v>
      </c>
      <c r="J131" s="100"/>
      <c r="K131" s="100"/>
    </row>
    <row r="132" spans="1:11" s="1" customFormat="1" ht="15" hidden="1" customHeight="1" thickBot="1" x14ac:dyDescent="0.25">
      <c r="A132" s="1055"/>
      <c r="B132" s="1058"/>
      <c r="C132" s="1060"/>
      <c r="D132" s="1088"/>
      <c r="E132" s="1307"/>
      <c r="F132" s="1081" t="s">
        <v>46</v>
      </c>
      <c r="G132" s="1082"/>
      <c r="H132" s="199">
        <f t="shared" ref="H132:I132" si="49">H129+H130+H131</f>
        <v>0</v>
      </c>
      <c r="I132" s="102">
        <f t="shared" si="49"/>
        <v>0</v>
      </c>
      <c r="J132" s="102">
        <f t="shared" ref="J132:K132" si="50">J129+J130+J131</f>
        <v>0</v>
      </c>
      <c r="K132" s="102">
        <f t="shared" si="50"/>
        <v>0</v>
      </c>
    </row>
    <row r="133" spans="1:11" s="1" customFormat="1" ht="15" hidden="1" customHeight="1" x14ac:dyDescent="0.2">
      <c r="A133" s="1053">
        <v>3</v>
      </c>
      <c r="B133" s="1308">
        <v>1</v>
      </c>
      <c r="C133" s="1311">
        <v>2</v>
      </c>
      <c r="D133" s="1314" t="s">
        <v>165</v>
      </c>
      <c r="E133" s="1094" t="s">
        <v>463</v>
      </c>
      <c r="F133" s="405" t="s">
        <v>111</v>
      </c>
      <c r="G133" s="71" t="s">
        <v>131</v>
      </c>
      <c r="H133" s="200">
        <v>0</v>
      </c>
      <c r="I133" s="100">
        <v>0</v>
      </c>
      <c r="J133" s="100"/>
      <c r="K133" s="100"/>
    </row>
    <row r="134" spans="1:11" s="1" customFormat="1" ht="15" hidden="1" customHeight="1" x14ac:dyDescent="0.2">
      <c r="A134" s="1054"/>
      <c r="B134" s="1309"/>
      <c r="C134" s="1312"/>
      <c r="D134" s="1087"/>
      <c r="E134" s="1315"/>
      <c r="F134" s="302" t="s">
        <v>111</v>
      </c>
      <c r="G134" s="90" t="s">
        <v>72</v>
      </c>
      <c r="H134" s="200">
        <v>0</v>
      </c>
      <c r="I134" s="100">
        <v>0</v>
      </c>
      <c r="J134" s="100"/>
      <c r="K134" s="100"/>
    </row>
    <row r="135" spans="1:11" s="1" customFormat="1" ht="15" hidden="1" customHeight="1" thickBot="1" x14ac:dyDescent="0.25">
      <c r="A135" s="1054"/>
      <c r="B135" s="1309"/>
      <c r="C135" s="1312"/>
      <c r="D135" s="1087"/>
      <c r="E135" s="1315"/>
      <c r="F135" s="17" t="s">
        <v>111</v>
      </c>
      <c r="G135" s="11" t="s">
        <v>74</v>
      </c>
      <c r="H135" s="200">
        <v>0</v>
      </c>
      <c r="I135" s="100">
        <v>0</v>
      </c>
      <c r="J135" s="100"/>
      <c r="K135" s="100"/>
    </row>
    <row r="136" spans="1:11" s="1" customFormat="1" ht="15" hidden="1" customHeight="1" thickBot="1" x14ac:dyDescent="0.25">
      <c r="A136" s="1055"/>
      <c r="B136" s="1310"/>
      <c r="C136" s="1313"/>
      <c r="D136" s="1088"/>
      <c r="E136" s="1316"/>
      <c r="F136" s="1081" t="s">
        <v>46</v>
      </c>
      <c r="G136" s="1082"/>
      <c r="H136" s="199">
        <f t="shared" ref="H136:I136" si="51">H134+H135+H133</f>
        <v>0</v>
      </c>
      <c r="I136" s="102">
        <f t="shared" si="51"/>
        <v>0</v>
      </c>
      <c r="J136" s="102">
        <f t="shared" ref="J136:K136" si="52">J134+J135+J133</f>
        <v>0</v>
      </c>
      <c r="K136" s="102">
        <f t="shared" si="52"/>
        <v>0</v>
      </c>
    </row>
    <row r="137" spans="1:11" s="1" customFormat="1" ht="14.25" hidden="1" customHeight="1" x14ac:dyDescent="0.2">
      <c r="A137" s="1053">
        <v>3</v>
      </c>
      <c r="B137" s="1308">
        <v>1</v>
      </c>
      <c r="C137" s="1352">
        <v>3</v>
      </c>
      <c r="D137" s="1353" t="s">
        <v>166</v>
      </c>
      <c r="E137" s="1094" t="s">
        <v>463</v>
      </c>
      <c r="F137" s="20" t="s">
        <v>167</v>
      </c>
      <c r="G137" s="50" t="s">
        <v>72</v>
      </c>
      <c r="H137" s="200">
        <v>0</v>
      </c>
      <c r="I137" s="100">
        <v>0</v>
      </c>
      <c r="J137" s="100"/>
      <c r="K137" s="100"/>
    </row>
    <row r="138" spans="1:11" s="1" customFormat="1" ht="15" hidden="1" customHeight="1" thickBot="1" x14ac:dyDescent="0.25">
      <c r="A138" s="1054"/>
      <c r="B138" s="1309"/>
      <c r="C138" s="1323"/>
      <c r="D138" s="1325"/>
      <c r="E138" s="1122"/>
      <c r="F138" s="17" t="s">
        <v>111</v>
      </c>
      <c r="G138" s="11" t="s">
        <v>73</v>
      </c>
      <c r="H138" s="200">
        <v>0</v>
      </c>
      <c r="I138" s="100">
        <v>0</v>
      </c>
      <c r="J138" s="100"/>
      <c r="K138" s="100"/>
    </row>
    <row r="139" spans="1:11" s="1" customFormat="1" ht="15" hidden="1" customHeight="1" thickBot="1" x14ac:dyDescent="0.25">
      <c r="A139" s="1055"/>
      <c r="B139" s="1310"/>
      <c r="C139" s="1324"/>
      <c r="D139" s="1354"/>
      <c r="E139" s="1095"/>
      <c r="F139" s="1127" t="s">
        <v>46</v>
      </c>
      <c r="G139" s="1128"/>
      <c r="H139" s="199">
        <f t="shared" ref="H139:I139" si="53">H137+H138</f>
        <v>0</v>
      </c>
      <c r="I139" s="102">
        <f t="shared" si="53"/>
        <v>0</v>
      </c>
      <c r="J139" s="102">
        <f t="shared" ref="J139:K139" si="54">J137+J138</f>
        <v>0</v>
      </c>
      <c r="K139" s="102">
        <f t="shared" si="54"/>
        <v>0</v>
      </c>
    </row>
    <row r="140" spans="1:11" s="1" customFormat="1" ht="15" customHeight="1" thickBot="1" x14ac:dyDescent="0.25">
      <c r="A140" s="1053">
        <v>3</v>
      </c>
      <c r="B140" s="1056">
        <v>1</v>
      </c>
      <c r="C140" s="1094">
        <v>4</v>
      </c>
      <c r="D140" s="1290" t="s">
        <v>168</v>
      </c>
      <c r="E140" s="1094">
        <v>11</v>
      </c>
      <c r="F140" s="606" t="s">
        <v>120</v>
      </c>
      <c r="G140" s="86" t="s">
        <v>72</v>
      </c>
      <c r="H140" s="555">
        <v>251.6</v>
      </c>
      <c r="I140" s="490">
        <v>300</v>
      </c>
      <c r="J140" s="490">
        <v>250</v>
      </c>
      <c r="K140" s="490">
        <v>250</v>
      </c>
    </row>
    <row r="141" spans="1:11" s="1" customFormat="1" ht="15" customHeight="1" thickBot="1" x14ac:dyDescent="0.25">
      <c r="A141" s="1055"/>
      <c r="B141" s="1058"/>
      <c r="C141" s="1095"/>
      <c r="D141" s="1222"/>
      <c r="E141" s="1095"/>
      <c r="F141" s="1081" t="s">
        <v>46</v>
      </c>
      <c r="G141" s="1082"/>
      <c r="H141" s="265">
        <f t="shared" ref="H141:I141" si="55">H140</f>
        <v>251.6</v>
      </c>
      <c r="I141" s="266">
        <f t="shared" si="55"/>
        <v>300</v>
      </c>
      <c r="J141" s="266">
        <f t="shared" ref="J141:K141" si="56">J140</f>
        <v>250</v>
      </c>
      <c r="K141" s="266">
        <f t="shared" si="56"/>
        <v>250</v>
      </c>
    </row>
    <row r="142" spans="1:11" s="1" customFormat="1" ht="15" customHeight="1" thickBot="1" x14ac:dyDescent="0.25">
      <c r="A142" s="1053">
        <v>3</v>
      </c>
      <c r="B142" s="1056">
        <v>1</v>
      </c>
      <c r="C142" s="1094">
        <v>5</v>
      </c>
      <c r="D142" s="1290" t="s">
        <v>677</v>
      </c>
      <c r="E142" s="1094">
        <v>11</v>
      </c>
      <c r="F142" s="606" t="s">
        <v>169</v>
      </c>
      <c r="G142" s="86" t="s">
        <v>72</v>
      </c>
      <c r="H142" s="374">
        <v>20</v>
      </c>
      <c r="I142" s="452">
        <v>20</v>
      </c>
      <c r="J142" s="452">
        <v>20</v>
      </c>
      <c r="K142" s="452">
        <v>20</v>
      </c>
    </row>
    <row r="143" spans="1:11" s="1" customFormat="1" ht="15" customHeight="1" thickBot="1" x14ac:dyDescent="0.25">
      <c r="A143" s="1055"/>
      <c r="B143" s="1058"/>
      <c r="C143" s="1095"/>
      <c r="D143" s="1221"/>
      <c r="E143" s="1095"/>
      <c r="F143" s="1081" t="s">
        <v>46</v>
      </c>
      <c r="G143" s="1082"/>
      <c r="H143" s="265">
        <f t="shared" ref="H143:I143" si="57">H142</f>
        <v>20</v>
      </c>
      <c r="I143" s="266">
        <f t="shared" si="57"/>
        <v>20</v>
      </c>
      <c r="J143" s="266">
        <f t="shared" ref="J143:K143" si="58">J142</f>
        <v>20</v>
      </c>
      <c r="K143" s="266">
        <f t="shared" si="58"/>
        <v>20</v>
      </c>
    </row>
    <row r="144" spans="1:11" s="3" customFormat="1" ht="13.95" customHeight="1" x14ac:dyDescent="0.2">
      <c r="A144" s="1053">
        <v>3</v>
      </c>
      <c r="B144" s="1056">
        <v>1</v>
      </c>
      <c r="C144" s="1094">
        <v>6</v>
      </c>
      <c r="D144" s="1290" t="s">
        <v>597</v>
      </c>
      <c r="E144" s="1293">
        <v>11</v>
      </c>
      <c r="F144" s="458" t="s">
        <v>120</v>
      </c>
      <c r="G144" s="50" t="s">
        <v>72</v>
      </c>
      <c r="H144" s="697">
        <v>221</v>
      </c>
      <c r="I144" s="697">
        <v>250</v>
      </c>
      <c r="J144" s="697">
        <v>300</v>
      </c>
      <c r="K144" s="697">
        <v>300</v>
      </c>
    </row>
    <row r="145" spans="1:11" s="3" customFormat="1" ht="13.95" customHeight="1" thickBot="1" x14ac:dyDescent="0.25">
      <c r="A145" s="1054"/>
      <c r="B145" s="1057"/>
      <c r="C145" s="1122"/>
      <c r="D145" s="1221"/>
      <c r="E145" s="1297"/>
      <c r="F145" s="680" t="s">
        <v>120</v>
      </c>
      <c r="G145" s="129" t="s">
        <v>105</v>
      </c>
      <c r="H145" s="490"/>
      <c r="I145" s="490"/>
      <c r="J145" s="490"/>
      <c r="K145" s="490"/>
    </row>
    <row r="146" spans="1:11" s="1" customFormat="1" ht="16.95" customHeight="1" thickBot="1" x14ac:dyDescent="0.25">
      <c r="A146" s="1055"/>
      <c r="B146" s="1058"/>
      <c r="C146" s="1095"/>
      <c r="D146" s="1221"/>
      <c r="E146" s="1294"/>
      <c r="F146" s="1081" t="s">
        <v>46</v>
      </c>
      <c r="G146" s="1099"/>
      <c r="H146" s="266">
        <f t="shared" ref="H146:I146" si="59">H144</f>
        <v>221</v>
      </c>
      <c r="I146" s="266">
        <f t="shared" si="59"/>
        <v>250</v>
      </c>
      <c r="J146" s="266">
        <f t="shared" ref="J146:K146" si="60">J144</f>
        <v>300</v>
      </c>
      <c r="K146" s="266">
        <f t="shared" si="60"/>
        <v>300</v>
      </c>
    </row>
    <row r="147" spans="1:11" s="1" customFormat="1" ht="13.5" customHeight="1" thickBot="1" x14ac:dyDescent="0.25">
      <c r="A147" s="1053">
        <v>3</v>
      </c>
      <c r="B147" s="1056">
        <v>1</v>
      </c>
      <c r="C147" s="1094">
        <v>7</v>
      </c>
      <c r="D147" s="1295" t="s">
        <v>662</v>
      </c>
      <c r="E147" s="1297">
        <v>11</v>
      </c>
      <c r="F147" s="705" t="s">
        <v>120</v>
      </c>
      <c r="G147" s="86" t="s">
        <v>72</v>
      </c>
      <c r="H147" s="374">
        <v>98.6</v>
      </c>
      <c r="I147" s="452">
        <v>130</v>
      </c>
      <c r="J147" s="452">
        <v>200</v>
      </c>
      <c r="K147" s="452">
        <v>200</v>
      </c>
    </row>
    <row r="148" spans="1:11" s="1" customFormat="1" ht="16.2" customHeight="1" thickBot="1" x14ac:dyDescent="0.25">
      <c r="A148" s="1055"/>
      <c r="B148" s="1058"/>
      <c r="C148" s="1095"/>
      <c r="D148" s="1296"/>
      <c r="E148" s="1298"/>
      <c r="F148" s="1081" t="s">
        <v>46</v>
      </c>
      <c r="G148" s="1082"/>
      <c r="H148" s="265">
        <f t="shared" ref="H148:I148" si="61">H147</f>
        <v>98.6</v>
      </c>
      <c r="I148" s="266">
        <f t="shared" si="61"/>
        <v>130</v>
      </c>
      <c r="J148" s="266">
        <f t="shared" ref="J148:K148" si="62">J147</f>
        <v>200</v>
      </c>
      <c r="K148" s="266">
        <f t="shared" si="62"/>
        <v>200</v>
      </c>
    </row>
    <row r="149" spans="1:11" s="1" customFormat="1" ht="15" customHeight="1" thickBot="1" x14ac:dyDescent="0.25">
      <c r="A149" s="393">
        <v>3</v>
      </c>
      <c r="B149" s="406">
        <v>1</v>
      </c>
      <c r="C149" s="1233" t="s">
        <v>43</v>
      </c>
      <c r="D149" s="1234"/>
      <c r="E149" s="1234"/>
      <c r="F149" s="1224"/>
      <c r="G149" s="1225"/>
      <c r="H149" s="111">
        <f t="shared" ref="H149:I149" si="63">H132+H136+H139+H141+H143+H146+H148</f>
        <v>591.20000000000005</v>
      </c>
      <c r="I149" s="674">
        <f t="shared" si="63"/>
        <v>700</v>
      </c>
      <c r="J149" s="674">
        <f t="shared" ref="J149:K149" si="64">J132+J136+J139+J141+J143+J146+J148</f>
        <v>770</v>
      </c>
      <c r="K149" s="674">
        <f t="shared" si="64"/>
        <v>770</v>
      </c>
    </row>
    <row r="150" spans="1:11" s="1" customFormat="1" ht="12.75" customHeight="1" thickBot="1" x14ac:dyDescent="0.25">
      <c r="A150" s="337">
        <v>3</v>
      </c>
      <c r="B150" s="49">
        <v>2</v>
      </c>
      <c r="C150" s="1168" t="s">
        <v>170</v>
      </c>
      <c r="D150" s="1169"/>
      <c r="E150" s="1169"/>
      <c r="F150" s="1169"/>
      <c r="G150" s="1169"/>
      <c r="H150" s="1169"/>
      <c r="I150" s="1169"/>
      <c r="J150" s="1169"/>
      <c r="K150" s="1170"/>
    </row>
    <row r="151" spans="1:11" s="1" customFormat="1" ht="12.75" hidden="1" customHeight="1" x14ac:dyDescent="0.2">
      <c r="A151" s="1053">
        <v>3</v>
      </c>
      <c r="B151" s="1056">
        <v>2</v>
      </c>
      <c r="C151" s="1122">
        <v>1</v>
      </c>
      <c r="D151" s="1246" t="s">
        <v>490</v>
      </c>
      <c r="E151" s="1206">
        <v>11</v>
      </c>
      <c r="F151" s="141" t="s">
        <v>169</v>
      </c>
      <c r="G151" s="148" t="s">
        <v>72</v>
      </c>
      <c r="H151" s="208"/>
      <c r="I151" s="151"/>
      <c r="J151" s="151"/>
      <c r="K151" s="151"/>
    </row>
    <row r="152" spans="1:11" s="1" customFormat="1" ht="40.5" hidden="1" customHeight="1" x14ac:dyDescent="0.2">
      <c r="A152" s="1055"/>
      <c r="B152" s="1058"/>
      <c r="C152" s="1095"/>
      <c r="D152" s="1123"/>
      <c r="E152" s="1207"/>
      <c r="F152" s="1127" t="s">
        <v>46</v>
      </c>
      <c r="G152" s="1128"/>
      <c r="H152" s="358"/>
      <c r="I152" s="106"/>
      <c r="J152" s="106"/>
      <c r="K152" s="106"/>
    </row>
    <row r="153" spans="1:11" s="1" customFormat="1" ht="12" customHeight="1" x14ac:dyDescent="0.2">
      <c r="A153" s="1053">
        <v>3</v>
      </c>
      <c r="B153" s="1056">
        <v>2</v>
      </c>
      <c r="C153" s="1094">
        <v>2</v>
      </c>
      <c r="D153" s="1290" t="s">
        <v>600</v>
      </c>
      <c r="E153" s="1094" t="s">
        <v>532</v>
      </c>
      <c r="F153" s="586" t="s">
        <v>169</v>
      </c>
      <c r="G153" s="71" t="s">
        <v>72</v>
      </c>
      <c r="H153" s="206">
        <v>10</v>
      </c>
      <c r="I153" s="131">
        <v>12.3</v>
      </c>
      <c r="J153" s="131">
        <v>12.3</v>
      </c>
      <c r="K153" s="131">
        <v>12.3</v>
      </c>
    </row>
    <row r="154" spans="1:11" s="1" customFormat="1" ht="12" customHeight="1" thickBot="1" x14ac:dyDescent="0.25">
      <c r="A154" s="1054"/>
      <c r="B154" s="1057"/>
      <c r="C154" s="1122"/>
      <c r="D154" s="1221"/>
      <c r="E154" s="1122"/>
      <c r="F154" s="613" t="s">
        <v>169</v>
      </c>
      <c r="G154" s="545" t="s">
        <v>105</v>
      </c>
      <c r="H154" s="555"/>
      <c r="I154" s="490"/>
      <c r="J154" s="490"/>
      <c r="K154" s="490"/>
    </row>
    <row r="155" spans="1:11" s="1" customFormat="1" ht="15" customHeight="1" thickBot="1" x14ac:dyDescent="0.25">
      <c r="A155" s="1055"/>
      <c r="B155" s="1058"/>
      <c r="C155" s="1095"/>
      <c r="D155" s="1222"/>
      <c r="E155" s="1095"/>
      <c r="F155" s="1081" t="s">
        <v>46</v>
      </c>
      <c r="G155" s="1082"/>
      <c r="H155" s="265">
        <f t="shared" ref="H155:I155" si="65">H153+H154</f>
        <v>10</v>
      </c>
      <c r="I155" s="266">
        <f t="shared" si="65"/>
        <v>12.3</v>
      </c>
      <c r="J155" s="266">
        <f t="shared" ref="J155:K155" si="66">J153+J154</f>
        <v>12.3</v>
      </c>
      <c r="K155" s="266">
        <f t="shared" si="66"/>
        <v>12.3</v>
      </c>
    </row>
    <row r="156" spans="1:11" s="1" customFormat="1" ht="10.5" hidden="1" customHeight="1" thickBot="1" x14ac:dyDescent="0.25">
      <c r="A156" s="1053">
        <v>3</v>
      </c>
      <c r="B156" s="1056">
        <v>2</v>
      </c>
      <c r="C156" s="1094">
        <v>3</v>
      </c>
      <c r="D156" s="1291" t="s">
        <v>57</v>
      </c>
      <c r="E156" s="1293" t="s">
        <v>532</v>
      </c>
      <c r="F156" s="706" t="s">
        <v>169</v>
      </c>
      <c r="G156" s="652" t="s">
        <v>72</v>
      </c>
      <c r="H156" s="214"/>
      <c r="I156" s="697"/>
      <c r="J156" s="697"/>
      <c r="K156" s="697"/>
    </row>
    <row r="157" spans="1:11" s="1" customFormat="1" ht="21" hidden="1" customHeight="1" thickBot="1" x14ac:dyDescent="0.25">
      <c r="A157" s="1055"/>
      <c r="B157" s="1058"/>
      <c r="C157" s="1095"/>
      <c r="D157" s="1292"/>
      <c r="E157" s="1294"/>
      <c r="F157" s="1127" t="s">
        <v>46</v>
      </c>
      <c r="G157" s="1128"/>
      <c r="H157" s="199">
        <f t="shared" ref="H157:I157" si="67">H156</f>
        <v>0</v>
      </c>
      <c r="I157" s="102">
        <f t="shared" si="67"/>
        <v>0</v>
      </c>
      <c r="J157" s="102">
        <f t="shared" ref="J157:K157" si="68">J156</f>
        <v>0</v>
      </c>
      <c r="K157" s="102">
        <f t="shared" si="68"/>
        <v>0</v>
      </c>
    </row>
    <row r="158" spans="1:11" s="1" customFormat="1" ht="13.95" hidden="1" customHeight="1" x14ac:dyDescent="0.2">
      <c r="A158" s="1053">
        <v>3</v>
      </c>
      <c r="B158" s="1056">
        <v>2</v>
      </c>
      <c r="C158" s="1094">
        <v>4</v>
      </c>
      <c r="D158" s="1282" t="s">
        <v>502</v>
      </c>
      <c r="E158" s="1285" t="s">
        <v>531</v>
      </c>
      <c r="F158" s="458" t="s">
        <v>169</v>
      </c>
      <c r="G158" s="181" t="s">
        <v>72</v>
      </c>
      <c r="H158" s="499"/>
      <c r="I158" s="103"/>
      <c r="J158" s="103"/>
      <c r="K158" s="103"/>
    </row>
    <row r="159" spans="1:11" s="1" customFormat="1" ht="13.5" hidden="1" customHeight="1" x14ac:dyDescent="0.2">
      <c r="A159" s="1054"/>
      <c r="B159" s="1057"/>
      <c r="C159" s="1122"/>
      <c r="D159" s="1283"/>
      <c r="E159" s="1286"/>
      <c r="F159" s="651" t="s">
        <v>169</v>
      </c>
      <c r="G159" s="660" t="s">
        <v>79</v>
      </c>
      <c r="H159" s="499"/>
      <c r="I159" s="103"/>
      <c r="J159" s="103"/>
      <c r="K159" s="103"/>
    </row>
    <row r="160" spans="1:11" s="3" customFormat="1" ht="13.95" hidden="1" customHeight="1" thickBot="1" x14ac:dyDescent="0.25">
      <c r="A160" s="1054"/>
      <c r="B160" s="1057"/>
      <c r="C160" s="1122"/>
      <c r="D160" s="1283"/>
      <c r="E160" s="1286"/>
      <c r="F160" s="712" t="s">
        <v>169</v>
      </c>
      <c r="G160" s="614" t="s">
        <v>73</v>
      </c>
      <c r="H160" s="543"/>
      <c r="I160" s="543"/>
      <c r="J160" s="543"/>
      <c r="K160" s="543"/>
    </row>
    <row r="161" spans="1:12" s="1" customFormat="1" ht="13.95" hidden="1" customHeight="1" thickBot="1" x14ac:dyDescent="0.25">
      <c r="A161" s="1055"/>
      <c r="B161" s="1058"/>
      <c r="C161" s="1095"/>
      <c r="D161" s="1284"/>
      <c r="E161" s="1287"/>
      <c r="F161" s="1288" t="s">
        <v>46</v>
      </c>
      <c r="G161" s="1289"/>
      <c r="H161" s="325"/>
      <c r="I161" s="325"/>
      <c r="J161" s="325"/>
      <c r="K161" s="325"/>
    </row>
    <row r="162" spans="1:12" s="1" customFormat="1" ht="13.5" customHeight="1" x14ac:dyDescent="0.2">
      <c r="A162" s="1053">
        <v>3</v>
      </c>
      <c r="B162" s="1056">
        <v>2</v>
      </c>
      <c r="C162" s="1094">
        <v>5</v>
      </c>
      <c r="D162" s="1295" t="s">
        <v>657</v>
      </c>
      <c r="E162" s="1293" t="s">
        <v>535</v>
      </c>
      <c r="F162" s="458" t="s">
        <v>169</v>
      </c>
      <c r="G162" s="181" t="s">
        <v>72</v>
      </c>
      <c r="H162" s="697"/>
      <c r="I162" s="943"/>
      <c r="J162" s="943"/>
      <c r="K162" s="943"/>
    </row>
    <row r="163" spans="1:12" s="1" customFormat="1" ht="13.5" customHeight="1" x14ac:dyDescent="0.2">
      <c r="A163" s="1054"/>
      <c r="B163" s="1057"/>
      <c r="C163" s="1122"/>
      <c r="D163" s="1296"/>
      <c r="E163" s="1297"/>
      <c r="F163" s="651" t="s">
        <v>169</v>
      </c>
      <c r="G163" s="660" t="s">
        <v>79</v>
      </c>
      <c r="H163" s="488">
        <v>44.8</v>
      </c>
      <c r="I163" s="100"/>
      <c r="J163" s="100"/>
      <c r="K163" s="100"/>
    </row>
    <row r="164" spans="1:12" s="1" customFormat="1" ht="12.75" customHeight="1" thickBot="1" x14ac:dyDescent="0.25">
      <c r="A164" s="1054"/>
      <c r="B164" s="1057"/>
      <c r="C164" s="1122"/>
      <c r="D164" s="1296"/>
      <c r="E164" s="1297"/>
      <c r="F164" s="712" t="s">
        <v>169</v>
      </c>
      <c r="G164" s="614" t="s">
        <v>73</v>
      </c>
      <c r="H164" s="490">
        <v>177.7</v>
      </c>
      <c r="I164" s="445"/>
      <c r="J164" s="445"/>
      <c r="K164" s="445"/>
      <c r="L164" s="527"/>
    </row>
    <row r="165" spans="1:12" s="1" customFormat="1" ht="13.2" customHeight="1" thickBot="1" x14ac:dyDescent="0.25">
      <c r="A165" s="1055"/>
      <c r="B165" s="1058"/>
      <c r="C165" s="1095"/>
      <c r="D165" s="1349"/>
      <c r="E165" s="1294"/>
      <c r="F165" s="1350" t="s">
        <v>46</v>
      </c>
      <c r="G165" s="1351"/>
      <c r="H165" s="322">
        <f t="shared" ref="H165:I165" si="69">H162+H164+H163</f>
        <v>222.5</v>
      </c>
      <c r="I165" s="411">
        <f t="shared" si="69"/>
        <v>0</v>
      </c>
      <c r="J165" s="411">
        <f t="shared" ref="J165:K165" si="70">J162+J164+J163</f>
        <v>0</v>
      </c>
      <c r="K165" s="411">
        <f t="shared" si="70"/>
        <v>0</v>
      </c>
    </row>
    <row r="166" spans="1:12" s="1" customFormat="1" ht="15" customHeight="1" thickBot="1" x14ac:dyDescent="0.25">
      <c r="A166" s="393">
        <v>3</v>
      </c>
      <c r="B166" s="406">
        <v>2</v>
      </c>
      <c r="C166" s="1233" t="s">
        <v>43</v>
      </c>
      <c r="D166" s="1234"/>
      <c r="E166" s="1234"/>
      <c r="F166" s="1234"/>
      <c r="G166" s="1235"/>
      <c r="H166" s="368">
        <f t="shared" ref="H166:I166" si="71">H152+H155+H157+H161+H165</f>
        <v>232.5</v>
      </c>
      <c r="I166" s="250">
        <f t="shared" si="71"/>
        <v>12.3</v>
      </c>
      <c r="J166" s="250">
        <f t="shared" ref="J166:K166" si="72">J152+J155+J157+J161+J165</f>
        <v>12.3</v>
      </c>
      <c r="K166" s="250">
        <f t="shared" si="72"/>
        <v>12.3</v>
      </c>
    </row>
    <row r="167" spans="1:12" s="1" customFormat="1" ht="15" customHeight="1" thickBot="1" x14ac:dyDescent="0.25">
      <c r="A167" s="337">
        <v>3</v>
      </c>
      <c r="B167" s="49">
        <v>3</v>
      </c>
      <c r="C167" s="1168" t="s">
        <v>171</v>
      </c>
      <c r="D167" s="1169"/>
      <c r="E167" s="1169"/>
      <c r="F167" s="1169"/>
      <c r="G167" s="1169"/>
      <c r="H167" s="1169"/>
      <c r="I167" s="1169"/>
      <c r="J167" s="1169"/>
      <c r="K167" s="1170"/>
    </row>
    <row r="168" spans="1:12" s="1" customFormat="1" ht="15" customHeight="1" thickBot="1" x14ac:dyDescent="0.25">
      <c r="A168" s="1053">
        <v>3</v>
      </c>
      <c r="B168" s="1056">
        <v>3</v>
      </c>
      <c r="C168" s="1122">
        <v>1</v>
      </c>
      <c r="D168" s="1221" t="s">
        <v>503</v>
      </c>
      <c r="E168" s="1122">
        <v>11</v>
      </c>
      <c r="F168" s="606" t="s">
        <v>89</v>
      </c>
      <c r="G168" s="86" t="s">
        <v>72</v>
      </c>
      <c r="H168" s="451">
        <v>205.5</v>
      </c>
      <c r="I168" s="590">
        <v>130</v>
      </c>
      <c r="J168" s="590">
        <v>130</v>
      </c>
      <c r="K168" s="590">
        <v>130</v>
      </c>
    </row>
    <row r="169" spans="1:12" s="1" customFormat="1" ht="32.4" customHeight="1" thickBot="1" x14ac:dyDescent="0.25">
      <c r="A169" s="1055"/>
      <c r="B169" s="1058"/>
      <c r="C169" s="1095"/>
      <c r="D169" s="1222"/>
      <c r="E169" s="1095"/>
      <c r="F169" s="1081" t="s">
        <v>46</v>
      </c>
      <c r="G169" s="1082"/>
      <c r="H169" s="264">
        <f t="shared" ref="H169:I169" si="73">H168</f>
        <v>205.5</v>
      </c>
      <c r="I169" s="265">
        <f t="shared" si="73"/>
        <v>130</v>
      </c>
      <c r="J169" s="265">
        <f t="shared" ref="J169:K169" si="74">J168</f>
        <v>130</v>
      </c>
      <c r="K169" s="265">
        <f t="shared" si="74"/>
        <v>130</v>
      </c>
    </row>
    <row r="170" spans="1:12" s="1" customFormat="1" ht="15" hidden="1" customHeight="1" thickBot="1" x14ac:dyDescent="0.25">
      <c r="A170" s="1053">
        <v>3</v>
      </c>
      <c r="B170" s="1056">
        <v>3</v>
      </c>
      <c r="C170" s="1094">
        <v>2</v>
      </c>
      <c r="D170" s="1290" t="s">
        <v>172</v>
      </c>
      <c r="E170" s="1285">
        <v>11</v>
      </c>
      <c r="F170" s="161" t="s">
        <v>89</v>
      </c>
      <c r="G170" s="164" t="s">
        <v>72</v>
      </c>
      <c r="H170" s="715">
        <v>0</v>
      </c>
      <c r="I170" s="332">
        <v>0</v>
      </c>
      <c r="J170" s="332"/>
      <c r="K170" s="332"/>
    </row>
    <row r="171" spans="1:12" s="1" customFormat="1" ht="15" hidden="1" customHeight="1" thickBot="1" x14ac:dyDescent="0.25">
      <c r="A171" s="1055"/>
      <c r="B171" s="1058"/>
      <c r="C171" s="1095"/>
      <c r="D171" s="1222"/>
      <c r="E171" s="1287"/>
      <c r="F171" s="1127" t="s">
        <v>46</v>
      </c>
      <c r="G171" s="1176"/>
      <c r="H171" s="95">
        <v>0</v>
      </c>
      <c r="I171" s="199">
        <v>0</v>
      </c>
      <c r="J171" s="199"/>
      <c r="K171" s="199"/>
    </row>
    <row r="172" spans="1:12" s="1" customFormat="1" ht="15" customHeight="1" x14ac:dyDescent="0.2">
      <c r="A172" s="1054">
        <v>3</v>
      </c>
      <c r="B172" s="1057">
        <v>3</v>
      </c>
      <c r="C172" s="1122">
        <v>3</v>
      </c>
      <c r="D172" s="1221" t="s">
        <v>173</v>
      </c>
      <c r="E172" s="1122">
        <v>11</v>
      </c>
      <c r="F172" s="586" t="s">
        <v>89</v>
      </c>
      <c r="G172" s="929" t="s">
        <v>72</v>
      </c>
      <c r="H172" s="101">
        <v>90</v>
      </c>
      <c r="I172" s="200">
        <v>35</v>
      </c>
      <c r="J172" s="200">
        <v>28</v>
      </c>
      <c r="K172" s="200">
        <v>30</v>
      </c>
    </row>
    <row r="173" spans="1:12" s="1" customFormat="1" ht="15" customHeight="1" thickBot="1" x14ac:dyDescent="0.25">
      <c r="A173" s="1054"/>
      <c r="B173" s="1057"/>
      <c r="C173" s="1122"/>
      <c r="D173" s="1221"/>
      <c r="E173" s="1122"/>
      <c r="F173" s="598" t="s">
        <v>89</v>
      </c>
      <c r="G173" s="631" t="s">
        <v>123</v>
      </c>
      <c r="H173" s="562">
        <v>21.79</v>
      </c>
      <c r="I173" s="555">
        <v>19.771999999999998</v>
      </c>
      <c r="J173" s="555">
        <v>20</v>
      </c>
      <c r="K173" s="555">
        <v>20</v>
      </c>
      <c r="L173" s="527"/>
    </row>
    <row r="174" spans="1:12" s="1" customFormat="1" ht="14.25" customHeight="1" thickBot="1" x14ac:dyDescent="0.25">
      <c r="A174" s="1055"/>
      <c r="B174" s="1058"/>
      <c r="C174" s="1095"/>
      <c r="D174" s="1222"/>
      <c r="E174" s="1095"/>
      <c r="F174" s="1081" t="s">
        <v>46</v>
      </c>
      <c r="G174" s="1082"/>
      <c r="H174" s="264">
        <f t="shared" ref="H174:I174" si="75">H172+H173</f>
        <v>111.78999999999999</v>
      </c>
      <c r="I174" s="265">
        <f t="shared" si="75"/>
        <v>54.771999999999998</v>
      </c>
      <c r="J174" s="265">
        <f t="shared" ref="J174:K174" si="76">J172+J173</f>
        <v>48</v>
      </c>
      <c r="K174" s="265">
        <f t="shared" si="76"/>
        <v>50</v>
      </c>
    </row>
    <row r="175" spans="1:12" s="1" customFormat="1" ht="15" hidden="1" customHeight="1" x14ac:dyDescent="0.2">
      <c r="A175" s="1053">
        <v>3</v>
      </c>
      <c r="B175" s="1056">
        <v>3</v>
      </c>
      <c r="C175" s="1045">
        <v>4</v>
      </c>
      <c r="D175" s="1100" t="s">
        <v>174</v>
      </c>
      <c r="E175" s="1205">
        <v>2</v>
      </c>
      <c r="F175" s="716" t="s">
        <v>89</v>
      </c>
      <c r="G175" s="717" t="s">
        <v>72</v>
      </c>
      <c r="H175" s="718">
        <v>0</v>
      </c>
      <c r="I175" s="216">
        <v>0</v>
      </c>
      <c r="J175" s="216"/>
      <c r="K175" s="216"/>
    </row>
    <row r="176" spans="1:12" s="1" customFormat="1" ht="15" hidden="1" customHeight="1" thickBot="1" x14ac:dyDescent="0.25">
      <c r="A176" s="1054"/>
      <c r="B176" s="1057"/>
      <c r="C176" s="1045"/>
      <c r="D176" s="1100"/>
      <c r="E176" s="1206"/>
      <c r="F176" s="195" t="s">
        <v>89</v>
      </c>
      <c r="G176" s="139" t="s">
        <v>74</v>
      </c>
      <c r="H176" s="154">
        <v>0</v>
      </c>
      <c r="I176" s="201">
        <v>0</v>
      </c>
      <c r="J176" s="201"/>
      <c r="K176" s="201"/>
    </row>
    <row r="177" spans="1:11" s="1" customFormat="1" ht="15" hidden="1" customHeight="1" thickBot="1" x14ac:dyDescent="0.25">
      <c r="A177" s="1055"/>
      <c r="B177" s="1058"/>
      <c r="C177" s="1045"/>
      <c r="D177" s="1100"/>
      <c r="E177" s="1207"/>
      <c r="F177" s="1337" t="s">
        <v>46</v>
      </c>
      <c r="G177" s="1338"/>
      <c r="H177" s="154">
        <v>0</v>
      </c>
      <c r="I177" s="201">
        <v>0</v>
      </c>
      <c r="J177" s="201"/>
      <c r="K177" s="201"/>
    </row>
    <row r="178" spans="1:11" s="1" customFormat="1" ht="15" hidden="1" customHeight="1" x14ac:dyDescent="0.2">
      <c r="A178" s="1053">
        <v>3</v>
      </c>
      <c r="B178" s="1056">
        <v>3</v>
      </c>
      <c r="C178" s="1045">
        <v>5</v>
      </c>
      <c r="D178" s="1100" t="s">
        <v>175</v>
      </c>
      <c r="E178" s="1205">
        <v>2</v>
      </c>
      <c r="F178" s="132" t="s">
        <v>89</v>
      </c>
      <c r="G178" s="834" t="s">
        <v>79</v>
      </c>
      <c r="H178" s="154">
        <v>0</v>
      </c>
      <c r="I178" s="201">
        <v>0</v>
      </c>
      <c r="J178" s="201"/>
      <c r="K178" s="201"/>
    </row>
    <row r="179" spans="1:11" s="1" customFormat="1" ht="15" hidden="1" customHeight="1" thickBot="1" x14ac:dyDescent="0.25">
      <c r="A179" s="1054"/>
      <c r="B179" s="1057"/>
      <c r="C179" s="1045"/>
      <c r="D179" s="1100"/>
      <c r="E179" s="1206"/>
      <c r="F179" s="195" t="s">
        <v>89</v>
      </c>
      <c r="G179" s="139" t="s">
        <v>73</v>
      </c>
      <c r="H179" s="154">
        <v>0</v>
      </c>
      <c r="I179" s="201">
        <v>0</v>
      </c>
      <c r="J179" s="201"/>
      <c r="K179" s="201"/>
    </row>
    <row r="180" spans="1:11" s="1" customFormat="1" ht="15" hidden="1" customHeight="1" thickBot="1" x14ac:dyDescent="0.25">
      <c r="A180" s="1055"/>
      <c r="B180" s="1058"/>
      <c r="C180" s="1045"/>
      <c r="D180" s="1100"/>
      <c r="E180" s="1207"/>
      <c r="F180" s="1081" t="s">
        <v>46</v>
      </c>
      <c r="G180" s="1099"/>
      <c r="H180" s="95">
        <v>0</v>
      </c>
      <c r="I180" s="199">
        <v>0</v>
      </c>
      <c r="J180" s="199"/>
      <c r="K180" s="199"/>
    </row>
    <row r="181" spans="1:11" s="1" customFormat="1" ht="15" hidden="1" customHeight="1" x14ac:dyDescent="0.2">
      <c r="A181" s="1053">
        <v>3</v>
      </c>
      <c r="B181" s="1056">
        <v>3</v>
      </c>
      <c r="C181" s="1045">
        <v>6</v>
      </c>
      <c r="D181" s="1100" t="s">
        <v>176</v>
      </c>
      <c r="E181" s="1205">
        <v>2</v>
      </c>
      <c r="F181" s="132" t="s">
        <v>89</v>
      </c>
      <c r="G181" s="834" t="s">
        <v>79</v>
      </c>
      <c r="H181" s="154">
        <v>0</v>
      </c>
      <c r="I181" s="201">
        <v>0</v>
      </c>
      <c r="J181" s="201"/>
      <c r="K181" s="201"/>
    </row>
    <row r="182" spans="1:11" s="1" customFormat="1" ht="15" hidden="1" customHeight="1" thickBot="1" x14ac:dyDescent="0.25">
      <c r="A182" s="1054"/>
      <c r="B182" s="1057"/>
      <c r="C182" s="1045"/>
      <c r="D182" s="1100"/>
      <c r="E182" s="1206"/>
      <c r="F182" s="195" t="s">
        <v>89</v>
      </c>
      <c r="G182" s="139" t="s">
        <v>73</v>
      </c>
      <c r="H182" s="154">
        <v>0</v>
      </c>
      <c r="I182" s="201">
        <v>0</v>
      </c>
      <c r="J182" s="201"/>
      <c r="K182" s="201"/>
    </row>
    <row r="183" spans="1:11" s="1" customFormat="1" ht="15" hidden="1" customHeight="1" thickBot="1" x14ac:dyDescent="0.25">
      <c r="A183" s="1055"/>
      <c r="B183" s="1058"/>
      <c r="C183" s="1045"/>
      <c r="D183" s="1100"/>
      <c r="E183" s="1207"/>
      <c r="F183" s="1081" t="s">
        <v>46</v>
      </c>
      <c r="G183" s="1099"/>
      <c r="H183" s="95">
        <v>0</v>
      </c>
      <c r="I183" s="199">
        <v>0</v>
      </c>
      <c r="J183" s="199"/>
      <c r="K183" s="199"/>
    </row>
    <row r="184" spans="1:11" s="1" customFormat="1" ht="18.75" hidden="1" customHeight="1" x14ac:dyDescent="0.2">
      <c r="A184" s="1053">
        <v>3</v>
      </c>
      <c r="B184" s="1056">
        <v>3</v>
      </c>
      <c r="C184" s="1045">
        <v>7</v>
      </c>
      <c r="D184" s="1100" t="s">
        <v>177</v>
      </c>
      <c r="E184" s="1205">
        <v>2</v>
      </c>
      <c r="F184" s="132" t="s">
        <v>89</v>
      </c>
      <c r="G184" s="834" t="s">
        <v>79</v>
      </c>
      <c r="H184" s="154">
        <v>0</v>
      </c>
      <c r="I184" s="201">
        <v>0</v>
      </c>
      <c r="J184" s="201"/>
      <c r="K184" s="201"/>
    </row>
    <row r="185" spans="1:11" s="1" customFormat="1" ht="21.75" hidden="1" customHeight="1" thickBot="1" x14ac:dyDescent="0.25">
      <c r="A185" s="1054"/>
      <c r="B185" s="1057"/>
      <c r="C185" s="1045"/>
      <c r="D185" s="1100"/>
      <c r="E185" s="1206"/>
      <c r="F185" s="195" t="s">
        <v>89</v>
      </c>
      <c r="G185" s="139" t="s">
        <v>73</v>
      </c>
      <c r="H185" s="154">
        <v>0</v>
      </c>
      <c r="I185" s="201">
        <v>0</v>
      </c>
      <c r="J185" s="201"/>
      <c r="K185" s="201"/>
    </row>
    <row r="186" spans="1:11" s="1" customFormat="1" ht="15" hidden="1" customHeight="1" thickBot="1" x14ac:dyDescent="0.25">
      <c r="A186" s="1055"/>
      <c r="B186" s="1058"/>
      <c r="C186" s="1045"/>
      <c r="D186" s="1100"/>
      <c r="E186" s="1207"/>
      <c r="F186" s="1081" t="s">
        <v>46</v>
      </c>
      <c r="G186" s="1099"/>
      <c r="H186" s="95">
        <v>0</v>
      </c>
      <c r="I186" s="199">
        <v>0</v>
      </c>
      <c r="J186" s="199"/>
      <c r="K186" s="199"/>
    </row>
    <row r="187" spans="1:11" s="1" customFormat="1" ht="15" hidden="1" customHeight="1" thickBot="1" x14ac:dyDescent="0.25">
      <c r="A187" s="1053">
        <v>3</v>
      </c>
      <c r="B187" s="1056">
        <v>3</v>
      </c>
      <c r="C187" s="1094">
        <v>8</v>
      </c>
      <c r="D187" s="1159" t="s">
        <v>483</v>
      </c>
      <c r="E187" s="1268">
        <v>16</v>
      </c>
      <c r="F187" s="195" t="s">
        <v>89</v>
      </c>
      <c r="G187" s="139" t="s">
        <v>105</v>
      </c>
      <c r="H187" s="154">
        <v>0</v>
      </c>
      <c r="I187" s="201">
        <v>0</v>
      </c>
      <c r="J187" s="201"/>
      <c r="K187" s="201"/>
    </row>
    <row r="188" spans="1:11" s="1" customFormat="1" ht="27.75" hidden="1" customHeight="1" thickBot="1" x14ac:dyDescent="0.25">
      <c r="A188" s="1055"/>
      <c r="B188" s="1058"/>
      <c r="C188" s="1095"/>
      <c r="D188" s="1167"/>
      <c r="E188" s="1252"/>
      <c r="F188" s="1081" t="s">
        <v>46</v>
      </c>
      <c r="G188" s="1099"/>
      <c r="H188" s="95">
        <v>0</v>
      </c>
      <c r="I188" s="199">
        <v>0</v>
      </c>
      <c r="J188" s="199"/>
      <c r="K188" s="199"/>
    </row>
    <row r="189" spans="1:11" s="1" customFormat="1" ht="15" hidden="1" customHeight="1" x14ac:dyDescent="0.2">
      <c r="A189" s="1053">
        <v>3</v>
      </c>
      <c r="B189" s="1056">
        <v>3</v>
      </c>
      <c r="C189" s="1046">
        <v>9</v>
      </c>
      <c r="D189" s="1159" t="s">
        <v>178</v>
      </c>
      <c r="E189" s="1205">
        <v>2</v>
      </c>
      <c r="F189" s="132" t="s">
        <v>89</v>
      </c>
      <c r="G189" s="834" t="s">
        <v>79</v>
      </c>
      <c r="H189" s="154">
        <v>0</v>
      </c>
      <c r="I189" s="201">
        <v>0</v>
      </c>
      <c r="J189" s="201"/>
      <c r="K189" s="201"/>
    </row>
    <row r="190" spans="1:11" s="1" customFormat="1" ht="15.75" hidden="1" customHeight="1" thickBot="1" x14ac:dyDescent="0.25">
      <c r="A190" s="1054"/>
      <c r="B190" s="1057"/>
      <c r="C190" s="1059"/>
      <c r="D190" s="1160"/>
      <c r="E190" s="1206"/>
      <c r="F190" s="195" t="s">
        <v>89</v>
      </c>
      <c r="G190" s="139" t="s">
        <v>73</v>
      </c>
      <c r="H190" s="154">
        <v>0</v>
      </c>
      <c r="I190" s="201">
        <v>0</v>
      </c>
      <c r="J190" s="201"/>
      <c r="K190" s="201"/>
    </row>
    <row r="191" spans="1:11" s="1" customFormat="1" ht="15" hidden="1" customHeight="1" thickBot="1" x14ac:dyDescent="0.25">
      <c r="A191" s="1055"/>
      <c r="B191" s="1058"/>
      <c r="C191" s="1060"/>
      <c r="D191" s="1167"/>
      <c r="E191" s="1207"/>
      <c r="F191" s="1081" t="s">
        <v>46</v>
      </c>
      <c r="G191" s="1099"/>
      <c r="H191" s="95">
        <v>0</v>
      </c>
      <c r="I191" s="199">
        <v>0</v>
      </c>
      <c r="J191" s="199"/>
      <c r="K191" s="199"/>
    </row>
    <row r="192" spans="1:11" s="1" customFormat="1" ht="15" hidden="1" customHeight="1" thickBot="1" x14ac:dyDescent="0.25">
      <c r="A192" s="1054">
        <v>3</v>
      </c>
      <c r="B192" s="1057">
        <v>3</v>
      </c>
      <c r="C192" s="1059">
        <v>10</v>
      </c>
      <c r="D192" s="1279" t="s">
        <v>484</v>
      </c>
      <c r="E192" s="1122" t="s">
        <v>533</v>
      </c>
      <c r="F192" s="17" t="s">
        <v>179</v>
      </c>
      <c r="G192" s="11" t="s">
        <v>72</v>
      </c>
      <c r="H192" s="101"/>
      <c r="I192" s="200"/>
      <c r="J192" s="200"/>
      <c r="K192" s="200"/>
    </row>
    <row r="193" spans="1:11" s="1" customFormat="1" ht="15" hidden="1" customHeight="1" thickBot="1" x14ac:dyDescent="0.25">
      <c r="A193" s="1055"/>
      <c r="B193" s="1058"/>
      <c r="C193" s="1059"/>
      <c r="D193" s="1279"/>
      <c r="E193" s="1122"/>
      <c r="F193" s="1280" t="s">
        <v>46</v>
      </c>
      <c r="G193" s="1281"/>
      <c r="H193" s="95">
        <f t="shared" ref="H193:I193" si="77">H192</f>
        <v>0</v>
      </c>
      <c r="I193" s="199">
        <f t="shared" si="77"/>
        <v>0</v>
      </c>
      <c r="J193" s="199"/>
      <c r="K193" s="199"/>
    </row>
    <row r="194" spans="1:11" s="1" customFormat="1" ht="15" hidden="1" customHeight="1" thickBot="1" x14ac:dyDescent="0.25">
      <c r="A194" s="1054">
        <v>3</v>
      </c>
      <c r="B194" s="1057">
        <v>3</v>
      </c>
      <c r="C194" s="1045">
        <v>11</v>
      </c>
      <c r="D194" s="1100" t="s">
        <v>180</v>
      </c>
      <c r="E194" s="1275">
        <v>1</v>
      </c>
      <c r="F194" s="176" t="s">
        <v>179</v>
      </c>
      <c r="G194" s="174" t="s">
        <v>72</v>
      </c>
      <c r="H194" s="122">
        <v>0</v>
      </c>
      <c r="I194" s="198">
        <v>0</v>
      </c>
      <c r="J194" s="198"/>
      <c r="K194" s="198"/>
    </row>
    <row r="195" spans="1:11" s="1" customFormat="1" ht="15" hidden="1" customHeight="1" thickBot="1" x14ac:dyDescent="0.25">
      <c r="A195" s="1055"/>
      <c r="B195" s="1058"/>
      <c r="C195" s="1045"/>
      <c r="D195" s="1100"/>
      <c r="E195" s="1277"/>
      <c r="F195" s="1081" t="s">
        <v>46</v>
      </c>
      <c r="G195" s="1099"/>
      <c r="H195" s="95">
        <f t="shared" ref="H195:I195" si="78">H194</f>
        <v>0</v>
      </c>
      <c r="I195" s="199">
        <f t="shared" si="78"/>
        <v>0</v>
      </c>
      <c r="J195" s="199"/>
      <c r="K195" s="199"/>
    </row>
    <row r="196" spans="1:11" s="1" customFormat="1" ht="25.5" hidden="1" customHeight="1" thickBot="1" x14ac:dyDescent="0.25">
      <c r="A196" s="1037">
        <v>3</v>
      </c>
      <c r="B196" s="1038">
        <v>3</v>
      </c>
      <c r="C196" s="1045">
        <v>12</v>
      </c>
      <c r="D196" s="1096" t="s">
        <v>181</v>
      </c>
      <c r="E196" s="1045">
        <v>1</v>
      </c>
      <c r="F196" s="72" t="s">
        <v>179</v>
      </c>
      <c r="G196" s="74" t="s">
        <v>72</v>
      </c>
      <c r="H196" s="207">
        <v>0</v>
      </c>
      <c r="I196" s="215">
        <v>0</v>
      </c>
      <c r="J196" s="215"/>
      <c r="K196" s="215"/>
    </row>
    <row r="197" spans="1:11" s="1" customFormat="1" ht="15" hidden="1" customHeight="1" thickBot="1" x14ac:dyDescent="0.25">
      <c r="A197" s="1037"/>
      <c r="B197" s="1038"/>
      <c r="C197" s="1045"/>
      <c r="D197" s="1096"/>
      <c r="E197" s="1045"/>
      <c r="F197" s="1278" t="s">
        <v>46</v>
      </c>
      <c r="G197" s="1176"/>
      <c r="H197" s="95">
        <f t="shared" ref="H197:I197" si="79">H196</f>
        <v>0</v>
      </c>
      <c r="I197" s="199">
        <f t="shared" si="79"/>
        <v>0</v>
      </c>
      <c r="J197" s="199"/>
      <c r="K197" s="199"/>
    </row>
    <row r="198" spans="1:11" s="1" customFormat="1" ht="15" customHeight="1" thickBot="1" x14ac:dyDescent="0.25">
      <c r="A198" s="1037">
        <v>3</v>
      </c>
      <c r="B198" s="1038">
        <v>3</v>
      </c>
      <c r="C198" s="1045">
        <v>13</v>
      </c>
      <c r="D198" s="1159" t="s">
        <v>661</v>
      </c>
      <c r="E198" s="1045" t="s">
        <v>534</v>
      </c>
      <c r="F198" s="719" t="s">
        <v>169</v>
      </c>
      <c r="G198" s="623" t="s">
        <v>72</v>
      </c>
      <c r="H198" s="930">
        <v>190</v>
      </c>
      <c r="I198" s="555">
        <v>250</v>
      </c>
      <c r="J198" s="555">
        <v>270</v>
      </c>
      <c r="K198" s="555">
        <v>270</v>
      </c>
    </row>
    <row r="199" spans="1:11" s="1" customFormat="1" ht="13.95" customHeight="1" thickBot="1" x14ac:dyDescent="0.25">
      <c r="A199" s="1037"/>
      <c r="B199" s="1038"/>
      <c r="C199" s="1045"/>
      <c r="D199" s="1167"/>
      <c r="E199" s="1211"/>
      <c r="F199" s="1081" t="s">
        <v>46</v>
      </c>
      <c r="G199" s="1082"/>
      <c r="H199" s="264">
        <f t="shared" ref="H199:J199" si="80">H198</f>
        <v>190</v>
      </c>
      <c r="I199" s="265">
        <f t="shared" si="80"/>
        <v>250</v>
      </c>
      <c r="J199" s="265">
        <f t="shared" si="80"/>
        <v>270</v>
      </c>
      <c r="K199" s="265">
        <f t="shared" ref="K199" si="81">K198</f>
        <v>270</v>
      </c>
    </row>
    <row r="200" spans="1:11" s="1" customFormat="1" ht="15" hidden="1" customHeight="1" x14ac:dyDescent="0.2">
      <c r="A200" s="1037">
        <v>3</v>
      </c>
      <c r="B200" s="1038">
        <v>3</v>
      </c>
      <c r="C200" s="1045">
        <v>14</v>
      </c>
      <c r="D200" s="1100" t="s">
        <v>14</v>
      </c>
      <c r="E200" s="1239">
        <v>2</v>
      </c>
      <c r="F200" s="716" t="s">
        <v>89</v>
      </c>
      <c r="G200" s="717" t="s">
        <v>79</v>
      </c>
      <c r="H200" s="718">
        <v>0</v>
      </c>
      <c r="I200" s="216">
        <v>0</v>
      </c>
      <c r="J200" s="216"/>
      <c r="K200" s="216"/>
    </row>
    <row r="201" spans="1:11" s="1" customFormat="1" ht="15" hidden="1" customHeight="1" thickBot="1" x14ac:dyDescent="0.25">
      <c r="A201" s="1037"/>
      <c r="B201" s="1038"/>
      <c r="C201" s="1045"/>
      <c r="D201" s="1100"/>
      <c r="E201" s="1276"/>
      <c r="F201" s="134" t="s">
        <v>89</v>
      </c>
      <c r="G201" s="387" t="s">
        <v>73</v>
      </c>
      <c r="H201" s="209">
        <v>0</v>
      </c>
      <c r="I201" s="217">
        <v>0</v>
      </c>
      <c r="J201" s="217"/>
      <c r="K201" s="217"/>
    </row>
    <row r="202" spans="1:11" s="1" customFormat="1" ht="15" hidden="1" customHeight="1" thickBot="1" x14ac:dyDescent="0.25">
      <c r="A202" s="1037"/>
      <c r="B202" s="1038"/>
      <c r="C202" s="1045"/>
      <c r="D202" s="1100"/>
      <c r="E202" s="1276"/>
      <c r="F202" s="1081" t="s">
        <v>46</v>
      </c>
      <c r="G202" s="1099"/>
      <c r="H202" s="95">
        <v>0</v>
      </c>
      <c r="I202" s="199">
        <v>0</v>
      </c>
      <c r="J202" s="199"/>
      <c r="K202" s="199"/>
    </row>
    <row r="203" spans="1:11" s="1" customFormat="1" ht="15" hidden="1" customHeight="1" x14ac:dyDescent="0.2">
      <c r="A203" s="1037">
        <v>3</v>
      </c>
      <c r="B203" s="1038">
        <v>3</v>
      </c>
      <c r="C203" s="1045">
        <v>15</v>
      </c>
      <c r="D203" s="1160" t="s">
        <v>437</v>
      </c>
      <c r="E203" s="1206">
        <v>2</v>
      </c>
      <c r="F203" s="132" t="s">
        <v>89</v>
      </c>
      <c r="G203" s="834" t="s">
        <v>79</v>
      </c>
      <c r="H203" s="208">
        <v>0</v>
      </c>
      <c r="I203" s="216">
        <v>0</v>
      </c>
      <c r="J203" s="216"/>
      <c r="K203" s="216"/>
    </row>
    <row r="204" spans="1:11" s="1" customFormat="1" ht="15" hidden="1" customHeight="1" thickBot="1" x14ac:dyDescent="0.25">
      <c r="A204" s="1037"/>
      <c r="B204" s="1038"/>
      <c r="C204" s="1046"/>
      <c r="D204" s="1160"/>
      <c r="E204" s="1206"/>
      <c r="F204" s="134" t="s">
        <v>89</v>
      </c>
      <c r="G204" s="835" t="s">
        <v>73</v>
      </c>
      <c r="H204" s="208">
        <v>0</v>
      </c>
      <c r="I204" s="216">
        <v>0</v>
      </c>
      <c r="J204" s="216"/>
      <c r="K204" s="216"/>
    </row>
    <row r="205" spans="1:11" s="1" customFormat="1" ht="15" hidden="1" customHeight="1" thickBot="1" x14ac:dyDescent="0.25">
      <c r="A205" s="1037"/>
      <c r="B205" s="1038"/>
      <c r="C205" s="1046"/>
      <c r="D205" s="1160"/>
      <c r="E205" s="1206"/>
      <c r="F205" s="1081" t="s">
        <v>46</v>
      </c>
      <c r="G205" s="1099"/>
      <c r="H205" s="95">
        <v>0</v>
      </c>
      <c r="I205" s="199">
        <v>0</v>
      </c>
      <c r="J205" s="199"/>
      <c r="K205" s="199"/>
    </row>
    <row r="206" spans="1:11" s="1" customFormat="1" ht="15" hidden="1" customHeight="1" x14ac:dyDescent="0.2">
      <c r="A206" s="1054">
        <v>3</v>
      </c>
      <c r="B206" s="1057">
        <v>3</v>
      </c>
      <c r="C206" s="1045">
        <v>16</v>
      </c>
      <c r="D206" s="1074" t="s">
        <v>65</v>
      </c>
      <c r="E206" s="1243">
        <v>2</v>
      </c>
      <c r="F206" s="69" t="s">
        <v>89</v>
      </c>
      <c r="G206" s="524" t="s">
        <v>79</v>
      </c>
      <c r="H206" s="297">
        <v>0</v>
      </c>
      <c r="I206" s="214">
        <v>0</v>
      </c>
      <c r="J206" s="214"/>
      <c r="K206" s="214"/>
    </row>
    <row r="207" spans="1:11" s="1" customFormat="1" ht="15" hidden="1" customHeight="1" thickBot="1" x14ac:dyDescent="0.25">
      <c r="A207" s="1054"/>
      <c r="B207" s="1057"/>
      <c r="C207" s="1045"/>
      <c r="D207" s="1075"/>
      <c r="E207" s="1243"/>
      <c r="F207" s="70" t="s">
        <v>89</v>
      </c>
      <c r="G207" s="831" t="s">
        <v>73</v>
      </c>
      <c r="H207" s="297">
        <v>0</v>
      </c>
      <c r="I207" s="214">
        <v>0</v>
      </c>
      <c r="J207" s="214"/>
      <c r="K207" s="214"/>
    </row>
    <row r="208" spans="1:11" s="1" customFormat="1" ht="15" hidden="1" customHeight="1" thickBot="1" x14ac:dyDescent="0.25">
      <c r="A208" s="1055"/>
      <c r="B208" s="1058"/>
      <c r="C208" s="1045"/>
      <c r="D208" s="1247"/>
      <c r="E208" s="1243"/>
      <c r="F208" s="1081" t="s">
        <v>46</v>
      </c>
      <c r="G208" s="1099"/>
      <c r="H208" s="95">
        <f t="shared" ref="H208:I208" si="82">H206+H207</f>
        <v>0</v>
      </c>
      <c r="I208" s="199">
        <f t="shared" si="82"/>
        <v>0</v>
      </c>
      <c r="J208" s="199"/>
      <c r="K208" s="199"/>
    </row>
    <row r="209" spans="1:11" s="1" customFormat="1" ht="15" hidden="1" customHeight="1" x14ac:dyDescent="0.2">
      <c r="A209" s="1054">
        <v>3</v>
      </c>
      <c r="B209" s="1057">
        <v>3</v>
      </c>
      <c r="C209" s="1045">
        <v>17</v>
      </c>
      <c r="D209" s="1100" t="s">
        <v>59</v>
      </c>
      <c r="E209" s="1275">
        <v>2</v>
      </c>
      <c r="F209" s="177" t="s">
        <v>89</v>
      </c>
      <c r="G209" s="836" t="s">
        <v>79</v>
      </c>
      <c r="H209" s="210">
        <v>0</v>
      </c>
      <c r="I209" s="218">
        <v>0</v>
      </c>
      <c r="J209" s="218"/>
      <c r="K209" s="218"/>
    </row>
    <row r="210" spans="1:11" s="1" customFormat="1" ht="15" hidden="1" customHeight="1" thickBot="1" x14ac:dyDescent="0.25">
      <c r="A210" s="1054"/>
      <c r="B210" s="1057"/>
      <c r="C210" s="1045"/>
      <c r="D210" s="1100"/>
      <c r="E210" s="1275"/>
      <c r="F210" s="178" t="s">
        <v>89</v>
      </c>
      <c r="G210" s="837" t="s">
        <v>73</v>
      </c>
      <c r="H210" s="210">
        <v>0</v>
      </c>
      <c r="I210" s="218">
        <v>0</v>
      </c>
      <c r="J210" s="218"/>
      <c r="K210" s="218"/>
    </row>
    <row r="211" spans="1:11" s="1" customFormat="1" ht="18" hidden="1" customHeight="1" thickBot="1" x14ac:dyDescent="0.25">
      <c r="A211" s="1055"/>
      <c r="B211" s="1058"/>
      <c r="C211" s="1045"/>
      <c r="D211" s="1100"/>
      <c r="E211" s="1275"/>
      <c r="F211" s="1081" t="s">
        <v>46</v>
      </c>
      <c r="G211" s="1099"/>
      <c r="H211" s="95">
        <f t="shared" ref="H211:I211" si="83">H209+H210</f>
        <v>0</v>
      </c>
      <c r="I211" s="199">
        <f t="shared" si="83"/>
        <v>0</v>
      </c>
      <c r="J211" s="199"/>
      <c r="K211" s="199"/>
    </row>
    <row r="212" spans="1:11" s="1" customFormat="1" ht="15" hidden="1" customHeight="1" x14ac:dyDescent="0.2">
      <c r="A212" s="1054">
        <v>3</v>
      </c>
      <c r="B212" s="1057">
        <v>3</v>
      </c>
      <c r="C212" s="1045">
        <v>18</v>
      </c>
      <c r="D212" s="1100" t="s">
        <v>58</v>
      </c>
      <c r="E212" s="1275">
        <v>2</v>
      </c>
      <c r="F212" s="177" t="s">
        <v>89</v>
      </c>
      <c r="G212" s="836" t="s">
        <v>79</v>
      </c>
      <c r="H212" s="210">
        <v>0</v>
      </c>
      <c r="I212" s="218">
        <v>0</v>
      </c>
      <c r="J212" s="218"/>
      <c r="K212" s="218"/>
    </row>
    <row r="213" spans="1:11" s="1" customFormat="1" ht="15" hidden="1" customHeight="1" thickBot="1" x14ac:dyDescent="0.25">
      <c r="A213" s="1054"/>
      <c r="B213" s="1057"/>
      <c r="C213" s="1045"/>
      <c r="D213" s="1100"/>
      <c r="E213" s="1275"/>
      <c r="F213" s="178" t="s">
        <v>89</v>
      </c>
      <c r="G213" s="837" t="s">
        <v>73</v>
      </c>
      <c r="H213" s="210">
        <v>0</v>
      </c>
      <c r="I213" s="218">
        <v>0</v>
      </c>
      <c r="J213" s="218"/>
      <c r="K213" s="218"/>
    </row>
    <row r="214" spans="1:11" s="1" customFormat="1" ht="15" hidden="1" customHeight="1" thickBot="1" x14ac:dyDescent="0.25">
      <c r="A214" s="1055"/>
      <c r="B214" s="1058"/>
      <c r="C214" s="1045"/>
      <c r="D214" s="1100"/>
      <c r="E214" s="1275"/>
      <c r="F214" s="1081" t="s">
        <v>46</v>
      </c>
      <c r="G214" s="1099"/>
      <c r="H214" s="183">
        <f t="shared" ref="H214:I214" si="84">H212+H213</f>
        <v>0</v>
      </c>
      <c r="I214" s="199">
        <f t="shared" si="84"/>
        <v>0</v>
      </c>
      <c r="J214" s="199"/>
      <c r="K214" s="199"/>
    </row>
    <row r="215" spans="1:11" s="1" customFormat="1" ht="0.75" hidden="1" customHeight="1" x14ac:dyDescent="0.2">
      <c r="A215" s="1054">
        <v>3</v>
      </c>
      <c r="B215" s="1057">
        <v>3</v>
      </c>
      <c r="C215" s="1045">
        <v>19</v>
      </c>
      <c r="D215" s="1100" t="s">
        <v>60</v>
      </c>
      <c r="E215" s="1239">
        <v>2</v>
      </c>
      <c r="F215" s="132" t="s">
        <v>89</v>
      </c>
      <c r="G215" s="834" t="s">
        <v>79</v>
      </c>
      <c r="H215" s="208">
        <v>0</v>
      </c>
      <c r="I215" s="216">
        <v>0</v>
      </c>
      <c r="J215" s="216"/>
      <c r="K215" s="216"/>
    </row>
    <row r="216" spans="1:11" s="1" customFormat="1" ht="15" hidden="1" customHeight="1" thickBot="1" x14ac:dyDescent="0.25">
      <c r="A216" s="1054"/>
      <c r="B216" s="1057"/>
      <c r="C216" s="1045"/>
      <c r="D216" s="1100"/>
      <c r="E216" s="1239"/>
      <c r="F216" s="134" t="s">
        <v>89</v>
      </c>
      <c r="G216" s="835" t="s">
        <v>73</v>
      </c>
      <c r="H216" s="208">
        <v>0</v>
      </c>
      <c r="I216" s="216">
        <v>0</v>
      </c>
      <c r="J216" s="216"/>
      <c r="K216" s="216"/>
    </row>
    <row r="217" spans="1:11" s="1" customFormat="1" ht="15.6" hidden="1" customHeight="1" thickBot="1" x14ac:dyDescent="0.25">
      <c r="A217" s="1055"/>
      <c r="B217" s="1058"/>
      <c r="C217" s="1045"/>
      <c r="D217" s="1100"/>
      <c r="E217" s="1239"/>
      <c r="F217" s="1127" t="s">
        <v>46</v>
      </c>
      <c r="G217" s="1176"/>
      <c r="H217" s="833">
        <v>0</v>
      </c>
      <c r="I217" s="815">
        <v>0</v>
      </c>
      <c r="J217" s="815"/>
      <c r="K217" s="815"/>
    </row>
    <row r="218" spans="1:11" s="1" customFormat="1" ht="16.95" customHeight="1" x14ac:dyDescent="0.2">
      <c r="A218" s="1054">
        <v>3</v>
      </c>
      <c r="B218" s="1057">
        <v>3</v>
      </c>
      <c r="C218" s="1045">
        <v>20</v>
      </c>
      <c r="D218" s="1075" t="s">
        <v>640</v>
      </c>
      <c r="E218" s="1335">
        <v>11</v>
      </c>
      <c r="F218" s="969" t="s">
        <v>262</v>
      </c>
      <c r="G218" s="71" t="s">
        <v>105</v>
      </c>
      <c r="H218" s="821"/>
      <c r="I218" s="353">
        <v>183.9</v>
      </c>
      <c r="J218" s="255"/>
      <c r="K218" s="255"/>
    </row>
    <row r="219" spans="1:11" s="1" customFormat="1" ht="16.95" customHeight="1" x14ac:dyDescent="0.2">
      <c r="A219" s="1054"/>
      <c r="B219" s="1057"/>
      <c r="C219" s="1039"/>
      <c r="D219" s="1075"/>
      <c r="E219" s="1335"/>
      <c r="F219" s="970" t="s">
        <v>262</v>
      </c>
      <c r="G219" s="882" t="s">
        <v>72</v>
      </c>
      <c r="H219" s="451"/>
      <c r="I219" s="971">
        <v>78.400000000000006</v>
      </c>
      <c r="J219" s="465"/>
      <c r="K219" s="465"/>
    </row>
    <row r="220" spans="1:11" s="1" customFormat="1" ht="16.95" customHeight="1" thickBot="1" x14ac:dyDescent="0.25">
      <c r="A220" s="1054"/>
      <c r="B220" s="1057"/>
      <c r="C220" s="1317"/>
      <c r="D220" s="1075"/>
      <c r="E220" s="1335"/>
      <c r="F220" s="667" t="s">
        <v>262</v>
      </c>
      <c r="G220" s="883" t="s">
        <v>79</v>
      </c>
      <c r="H220" s="995">
        <v>121.2</v>
      </c>
      <c r="I220" s="109">
        <v>350.6</v>
      </c>
      <c r="J220" s="813"/>
      <c r="K220" s="813"/>
    </row>
    <row r="221" spans="1:11" s="1" customFormat="1" ht="24" customHeight="1" thickBot="1" x14ac:dyDescent="0.25">
      <c r="A221" s="1055"/>
      <c r="B221" s="1058"/>
      <c r="C221" s="1045"/>
      <c r="D221" s="1075"/>
      <c r="E221" s="1335"/>
      <c r="F221" s="1081" t="s">
        <v>46</v>
      </c>
      <c r="G221" s="1082"/>
      <c r="H221" s="335">
        <f>H218+H220</f>
        <v>121.2</v>
      </c>
      <c r="I221" s="335">
        <f>I218+I220+I219</f>
        <v>612.9</v>
      </c>
      <c r="J221" s="335">
        <f t="shared" ref="J221:K221" si="85">J218+J220</f>
        <v>0</v>
      </c>
      <c r="K221" s="335">
        <f t="shared" si="85"/>
        <v>0</v>
      </c>
    </row>
    <row r="222" spans="1:11" s="1" customFormat="1" ht="15.75" hidden="1" customHeight="1" thickBot="1" x14ac:dyDescent="0.25">
      <c r="A222" s="1037">
        <v>3</v>
      </c>
      <c r="B222" s="1038">
        <v>3</v>
      </c>
      <c r="C222" s="1045">
        <v>20</v>
      </c>
      <c r="D222" s="1096" t="s">
        <v>564</v>
      </c>
      <c r="E222" s="1045" t="s">
        <v>543</v>
      </c>
      <c r="F222" s="568" t="s">
        <v>169</v>
      </c>
      <c r="G222" s="193" t="s">
        <v>72</v>
      </c>
      <c r="H222" s="721">
        <v>0</v>
      </c>
      <c r="I222" s="722">
        <v>0</v>
      </c>
      <c r="J222" s="722"/>
      <c r="K222" s="722"/>
    </row>
    <row r="223" spans="1:11" s="1" customFormat="1" ht="15" hidden="1" customHeight="1" thickBot="1" x14ac:dyDescent="0.25">
      <c r="A223" s="1037"/>
      <c r="B223" s="1038"/>
      <c r="C223" s="1045"/>
      <c r="D223" s="1096"/>
      <c r="E223" s="1045"/>
      <c r="F223" s="1278" t="s">
        <v>46</v>
      </c>
      <c r="G223" s="1176"/>
      <c r="H223" s="95">
        <f t="shared" ref="H223:I223" si="86">H222</f>
        <v>0</v>
      </c>
      <c r="I223" s="199">
        <f t="shared" si="86"/>
        <v>0</v>
      </c>
      <c r="J223" s="199"/>
      <c r="K223" s="199"/>
    </row>
    <row r="224" spans="1:11" s="1" customFormat="1" ht="14.25" customHeight="1" x14ac:dyDescent="0.2">
      <c r="A224" s="1054">
        <v>3</v>
      </c>
      <c r="B224" s="1057">
        <v>3</v>
      </c>
      <c r="C224" s="1045">
        <v>21</v>
      </c>
      <c r="D224" s="1096" t="s">
        <v>594</v>
      </c>
      <c r="E224" s="1243">
        <v>11</v>
      </c>
      <c r="F224" s="654" t="s">
        <v>89</v>
      </c>
      <c r="G224" s="929" t="s">
        <v>72</v>
      </c>
      <c r="H224" s="930">
        <v>50</v>
      </c>
      <c r="I224" s="233">
        <v>100</v>
      </c>
      <c r="J224" s="233">
        <v>100</v>
      </c>
      <c r="K224" s="233">
        <v>100</v>
      </c>
    </row>
    <row r="225" spans="1:11" s="1" customFormat="1" ht="14.25" customHeight="1" thickBot="1" x14ac:dyDescent="0.25">
      <c r="A225" s="1054"/>
      <c r="B225" s="1057"/>
      <c r="C225" s="1045"/>
      <c r="D225" s="1096"/>
      <c r="E225" s="1243"/>
      <c r="F225" s="655" t="s">
        <v>89</v>
      </c>
      <c r="G225" s="545" t="s">
        <v>105</v>
      </c>
      <c r="H225" s="930"/>
      <c r="I225" s="555">
        <v>212.5</v>
      </c>
      <c r="J225" s="555"/>
      <c r="K225" s="555"/>
    </row>
    <row r="226" spans="1:11" s="1" customFormat="1" ht="12.75" customHeight="1" thickBot="1" x14ac:dyDescent="0.25">
      <c r="A226" s="1055"/>
      <c r="B226" s="1058"/>
      <c r="C226" s="1045"/>
      <c r="D226" s="1096"/>
      <c r="E226" s="1243"/>
      <c r="F226" s="1081" t="s">
        <v>46</v>
      </c>
      <c r="G226" s="1082"/>
      <c r="H226" s="264">
        <f>H224+H225</f>
        <v>50</v>
      </c>
      <c r="I226" s="265">
        <f t="shared" ref="I226:J226" si="87">I224+I225</f>
        <v>312.5</v>
      </c>
      <c r="J226" s="265">
        <f t="shared" si="87"/>
        <v>100</v>
      </c>
      <c r="K226" s="265">
        <f t="shared" ref="K226" si="88">K224+K225</f>
        <v>100</v>
      </c>
    </row>
    <row r="227" spans="1:11" s="1" customFormat="1" ht="14.25" customHeight="1" thickBot="1" x14ac:dyDescent="0.25">
      <c r="A227" s="1054">
        <v>3</v>
      </c>
      <c r="B227" s="1057">
        <v>3</v>
      </c>
      <c r="C227" s="1045">
        <v>22</v>
      </c>
      <c r="D227" s="1096" t="s">
        <v>726</v>
      </c>
      <c r="E227" s="1317">
        <v>11</v>
      </c>
      <c r="F227" s="606" t="s">
        <v>111</v>
      </c>
      <c r="G227" s="86" t="s">
        <v>72</v>
      </c>
      <c r="H227" s="451">
        <v>112.6</v>
      </c>
      <c r="I227" s="374">
        <v>218.5</v>
      </c>
      <c r="J227" s="374">
        <v>80</v>
      </c>
      <c r="K227" s="374">
        <v>80</v>
      </c>
    </row>
    <row r="228" spans="1:11" s="1" customFormat="1" ht="12.75" customHeight="1" thickBot="1" x14ac:dyDescent="0.25">
      <c r="A228" s="1055"/>
      <c r="B228" s="1058"/>
      <c r="C228" s="1341"/>
      <c r="D228" s="1342"/>
      <c r="E228" s="1341"/>
      <c r="F228" s="1081" t="s">
        <v>46</v>
      </c>
      <c r="G228" s="1082"/>
      <c r="H228" s="264">
        <f t="shared" ref="H228:J228" si="89">H227</f>
        <v>112.6</v>
      </c>
      <c r="I228" s="265">
        <f t="shared" si="89"/>
        <v>218.5</v>
      </c>
      <c r="J228" s="265">
        <f t="shared" si="89"/>
        <v>80</v>
      </c>
      <c r="K228" s="265">
        <f t="shared" ref="K228" si="90">K227</f>
        <v>80</v>
      </c>
    </row>
    <row r="229" spans="1:11" s="1" customFormat="1" ht="15.75" customHeight="1" thickBot="1" x14ac:dyDescent="0.25">
      <c r="A229" s="303"/>
      <c r="B229" s="230">
        <v>3</v>
      </c>
      <c r="C229" s="1233" t="s">
        <v>43</v>
      </c>
      <c r="D229" s="1234"/>
      <c r="E229" s="1234"/>
      <c r="F229" s="1234"/>
      <c r="G229" s="1235"/>
      <c r="H229" s="578">
        <f t="shared" ref="H229:J229" si="91">H169+H171+H174+H177+H180+H183+H186+H188+H191+H193+H195+H197+H199+H202+H205+H208+H211+H214+H217+H221+H226+H223+H228</f>
        <v>791.09</v>
      </c>
      <c r="I229" s="578">
        <f t="shared" si="91"/>
        <v>1578.672</v>
      </c>
      <c r="J229" s="578">
        <f t="shared" si="91"/>
        <v>628</v>
      </c>
      <c r="K229" s="578">
        <f t="shared" ref="K229" si="92">K169+K171+K174+K177+K180+K183+K186+K188+K191+K193+K195+K197+K199+K202+K205+K208+K211+K214+K217+K221+K226+K223+K228</f>
        <v>630</v>
      </c>
    </row>
    <row r="230" spans="1:11" s="1" customFormat="1" ht="13.5" customHeight="1" thickBot="1" x14ac:dyDescent="0.25">
      <c r="A230" s="8">
        <v>3</v>
      </c>
      <c r="B230" s="1109" t="s">
        <v>44</v>
      </c>
      <c r="C230" s="1110"/>
      <c r="D230" s="1110"/>
      <c r="E230" s="1110"/>
      <c r="F230" s="1110"/>
      <c r="G230" s="1110"/>
      <c r="H230" s="252">
        <f t="shared" ref="H230:J230" si="93">H149+H166+H229</f>
        <v>1614.79</v>
      </c>
      <c r="I230" s="239">
        <f t="shared" si="93"/>
        <v>2290.9719999999998</v>
      </c>
      <c r="J230" s="239">
        <f t="shared" si="93"/>
        <v>1410.3</v>
      </c>
      <c r="K230" s="239">
        <f t="shared" ref="K230" si="94">K149+K166+K229</f>
        <v>1412.3</v>
      </c>
    </row>
    <row r="231" spans="1:11" s="1" customFormat="1" ht="12.75" customHeight="1" thickBot="1" x14ac:dyDescent="0.25">
      <c r="A231" s="1241" t="s">
        <v>45</v>
      </c>
      <c r="B231" s="1242"/>
      <c r="C231" s="1242"/>
      <c r="D231" s="1242"/>
      <c r="E231" s="1242"/>
      <c r="F231" s="1242"/>
      <c r="G231" s="1336"/>
      <c r="H231" s="467">
        <f>H96+H126+H230</f>
        <v>8432.64</v>
      </c>
      <c r="I231" s="467">
        <f>I96+I126+I230</f>
        <v>11764.372000000001</v>
      </c>
      <c r="J231" s="467">
        <f>J96+J126+J230</f>
        <v>7775.3</v>
      </c>
      <c r="K231" s="467">
        <f>K96+K126+K230</f>
        <v>7877.3</v>
      </c>
    </row>
    <row r="232" spans="1:11" s="1" customFormat="1" ht="15.75" customHeight="1" x14ac:dyDescent="0.2">
      <c r="A232" s="1115" t="s">
        <v>614</v>
      </c>
      <c r="B232" s="1116"/>
      <c r="C232" s="1116"/>
      <c r="D232" s="1116"/>
      <c r="E232" s="1116"/>
      <c r="F232" s="1116"/>
      <c r="G232" s="1116"/>
      <c r="H232" s="206">
        <f>H28+H32+H40+H54+H67+H73+H75+H80+H86+H89+H92+H99+H103+H105+H108+H118+H120+H130+H134+H137+H140+H142+H144+H151+H153+H156+H168+H170+H172+H175+H192+H194+H196+H198+H224+H35+H158+H222+H36+H45+H162+H147+H227+H219</f>
        <v>4810.4000000000005</v>
      </c>
      <c r="I232" s="206">
        <f>I28+I32+I40+I54+I67+I73+I75+I80+I86+I89+I92+I99+I103+I105+I108+I118+I120+I130+I134+I137+I140+I142+I144+I151+I153+I156+I168+I170+I172+I175+I192+I194+I196+I198+I224+I35+I158+I222+I36+I45+I162+I147+I227+I219</f>
        <v>4654.7</v>
      </c>
      <c r="J232" s="206">
        <f t="shared" ref="J232:K232" si="95">J28+J32+J40+J54+J67+J73+J75+J80+J86+J89+J92+J99+J103+J105+J108+J118+J120+J130+J134+J137+J140+J142+J144+J151+J153+J156+J168+J170+J172+J175+J192+J194+J196+J198+J224+J35+J158+J222+J36+J45+J162+J147+J227+J219</f>
        <v>5395.3</v>
      </c>
      <c r="K232" s="206">
        <f t="shared" si="95"/>
        <v>5497.3</v>
      </c>
    </row>
    <row r="233" spans="1:11" s="1" customFormat="1" ht="24" customHeight="1" x14ac:dyDescent="0.2">
      <c r="A233" s="1117" t="s">
        <v>615</v>
      </c>
      <c r="B233" s="1118"/>
      <c r="C233" s="1118"/>
      <c r="D233" s="1118"/>
      <c r="E233" s="1118"/>
      <c r="F233" s="1118"/>
      <c r="G233" s="1118"/>
      <c r="H233" s="565">
        <f>H22+H26+H64+H68+H76+H87+H90+H93+H100+H131+H187+H173</f>
        <v>21.79</v>
      </c>
      <c r="I233" s="565">
        <f>I22+I26+I64+I68+I76+I87+I90+I93+I100+I131+I187+I173</f>
        <v>19.771999999999998</v>
      </c>
      <c r="J233" s="565">
        <f>J22+J26+J64+J68+J76+J87+J90+J93+J100+J131+J187+J173</f>
        <v>20</v>
      </c>
      <c r="K233" s="565">
        <f>K22+K26+K64+K68+K76+K87+K90+K93+K100+K131+K187+K173</f>
        <v>20</v>
      </c>
    </row>
    <row r="234" spans="1:11" ht="13.5" customHeight="1" x14ac:dyDescent="0.25">
      <c r="A234" s="1117" t="s">
        <v>611</v>
      </c>
      <c r="B234" s="1118"/>
      <c r="C234" s="1118"/>
      <c r="D234" s="1118"/>
      <c r="E234" s="1118"/>
      <c r="F234" s="1118"/>
      <c r="G234" s="1118"/>
      <c r="H234" s="497">
        <f>H17+H20+H24+H29+H47+H65+H69+H81+H106+H109+H138+H160+H179+H182+H185+H190+H201+H204+H207+H210+H213+H216+H60+H57+H51+H164+H116</f>
        <v>474.7</v>
      </c>
      <c r="I234" s="497">
        <f>I17+I20+I24+I29+I47+I65+I69+I81+I106+I109+I138+I160+I179+I182+I185+I190+I201+I204+I207+I210+I213+I216+I60+I57+I51+I164+I116</f>
        <v>214.1</v>
      </c>
      <c r="J234" s="497">
        <f>J17+J20+J24+J29+J47+J65+J69+J81+J106+J109+J138+J160+J179+J182+J185+J190+J201+J204+J207+J210+J213+J216+J60+J57+J51+J164+J116</f>
        <v>0</v>
      </c>
      <c r="K234" s="497">
        <f>K17+K20+K24+K29+K47+K65+K69+K81+K106+K109+K138+K160+K179+K182+K185+K190+K201+K204+K207+K210+K213+K216+K60+K57+K51+K164+K116</f>
        <v>0</v>
      </c>
    </row>
    <row r="235" spans="1:11" ht="15.75" customHeight="1" x14ac:dyDescent="0.25">
      <c r="A235" s="1117" t="s">
        <v>625</v>
      </c>
      <c r="B235" s="1118"/>
      <c r="C235" s="1118"/>
      <c r="D235" s="1118"/>
      <c r="E235" s="1118"/>
      <c r="F235" s="1118"/>
      <c r="G235" s="1118"/>
      <c r="H235" s="497">
        <f>H15+H30+H33+H129+H133+H38</f>
        <v>1995</v>
      </c>
      <c r="I235" s="497">
        <f>I15+I30+I33+I129+I133+I38</f>
        <v>1915</v>
      </c>
      <c r="J235" s="497">
        <f>J15+J30+J33+J129+J133+J38</f>
        <v>2360</v>
      </c>
      <c r="K235" s="497">
        <f>K15+K30+K33+K129+K133+K38</f>
        <v>2360</v>
      </c>
    </row>
    <row r="236" spans="1:11" ht="15.75" customHeight="1" x14ac:dyDescent="0.25">
      <c r="A236" s="1117" t="s">
        <v>616</v>
      </c>
      <c r="B236" s="1118"/>
      <c r="C236" s="1118"/>
      <c r="D236" s="1118"/>
      <c r="E236" s="1118"/>
      <c r="F236" s="1118"/>
      <c r="G236" s="1118"/>
      <c r="H236" s="497">
        <f>H46+H87+H90+H93+H154+H42+H225+H145+H123+H218+H37</f>
        <v>275.89999999999998</v>
      </c>
      <c r="I236" s="497">
        <f t="shared" ref="I236:K236" si="96">I46+I87+I90+I93+I154+I42+I225+I145+I123+I218+I37</f>
        <v>3238.5</v>
      </c>
      <c r="J236" s="497">
        <f t="shared" si="96"/>
        <v>0</v>
      </c>
      <c r="K236" s="497">
        <f t="shared" si="96"/>
        <v>0</v>
      </c>
    </row>
    <row r="237" spans="1:11" x14ac:dyDescent="0.25">
      <c r="A237" s="1343" t="s">
        <v>612</v>
      </c>
      <c r="B237" s="1344"/>
      <c r="C237" s="1344"/>
      <c r="D237" s="1344"/>
      <c r="E237" s="1344"/>
      <c r="F237" s="1344"/>
      <c r="G237" s="1345"/>
      <c r="H237" s="497">
        <f>H16+H19+H23+H27+H44+H71+H113++H115+H178+H181+H184+H189+H200+H203+H206+H209+H212+H215+H159+H56+H163+H50+H41+H122+H220+H59</f>
        <v>854.85000000000014</v>
      </c>
      <c r="I237" s="497">
        <f>I16+I19+I23+I27+I44+I71+I113++I115+I178+I181+I184+I189+I200+I203+I206+I209+I212+I215+I159+I56+I163+I50+I41+I122+I220+I59</f>
        <v>1722.3000000000002</v>
      </c>
      <c r="J237" s="497">
        <f t="shared" ref="J237:K237" si="97">J16+J19+J23+J27+J44+J71+J113++J115+J178+J181+J184+J189+J200+J203+J206+J209+J212+J215+J159+J56+J163+J50+J41+J122+J220+J59</f>
        <v>0</v>
      </c>
      <c r="K237" s="497">
        <f t="shared" si="97"/>
        <v>0</v>
      </c>
    </row>
    <row r="238" spans="1:11" x14ac:dyDescent="0.25">
      <c r="A238" s="1117" t="s">
        <v>624</v>
      </c>
      <c r="B238" s="1118"/>
      <c r="C238" s="1118"/>
      <c r="D238" s="1118"/>
      <c r="E238" s="1118"/>
      <c r="F238" s="1118"/>
      <c r="G238" s="1118"/>
      <c r="H238" s="555">
        <f>H48+H52</f>
        <v>0</v>
      </c>
      <c r="I238" s="555">
        <f>I48+I52</f>
        <v>0</v>
      </c>
      <c r="J238" s="555">
        <f>J48+J52</f>
        <v>0</v>
      </c>
      <c r="K238" s="555">
        <f>K48+K52</f>
        <v>0</v>
      </c>
    </row>
    <row r="239" spans="1:11" ht="13.8" thickBot="1" x14ac:dyDescent="0.3">
      <c r="A239" s="1089" t="s">
        <v>613</v>
      </c>
      <c r="B239" s="1090"/>
      <c r="C239" s="1090"/>
      <c r="D239" s="1090"/>
      <c r="E239" s="1090"/>
      <c r="F239" s="1090"/>
      <c r="G239" s="1090"/>
      <c r="H239" s="566">
        <f>H78+H82+H101+H135+H176</f>
        <v>0</v>
      </c>
      <c r="I239" s="566">
        <f>I78+I82+I101+I135+I176</f>
        <v>0</v>
      </c>
      <c r="J239" s="566">
        <f>J78+J82+J101+J135+J176</f>
        <v>0</v>
      </c>
      <c r="K239" s="566">
        <f>K78+K82+K101+K135+K176</f>
        <v>0</v>
      </c>
    </row>
    <row r="240" spans="1:11" ht="13.8" thickBot="1" x14ac:dyDescent="0.3">
      <c r="A240" s="1339" t="s">
        <v>48</v>
      </c>
      <c r="B240" s="1340"/>
      <c r="C240" s="1340"/>
      <c r="D240" s="1340"/>
      <c r="E240" s="1340"/>
      <c r="F240" s="1340"/>
      <c r="G240" s="1340"/>
      <c r="H240" s="99">
        <f t="shared" ref="H240:I240" si="98">H232+H233+H234+H235+H237+H239++H236+H238</f>
        <v>8432.6400000000012</v>
      </c>
      <c r="I240" s="99">
        <f t="shared" si="98"/>
        <v>11764.371999999999</v>
      </c>
      <c r="J240" s="99">
        <f t="shared" ref="J240:K240" si="99">J232+J233+J234+J235+J237+J239++J236+J238</f>
        <v>7775.3</v>
      </c>
      <c r="K240" s="99">
        <f t="shared" si="99"/>
        <v>7877.3</v>
      </c>
    </row>
    <row r="241" spans="1:11" x14ac:dyDescent="0.25">
      <c r="A241" s="1093"/>
      <c r="B241" s="1093"/>
      <c r="C241" s="1093"/>
      <c r="D241" s="1093"/>
      <c r="E241" s="1093"/>
      <c r="F241" s="1093"/>
      <c r="G241" s="1093"/>
    </row>
    <row r="242" spans="1:11" x14ac:dyDescent="0.25">
      <c r="A242" s="5"/>
      <c r="B242" s="5"/>
      <c r="C242" s="5"/>
      <c r="D242" s="5"/>
      <c r="E242" s="5"/>
      <c r="F242" s="27"/>
      <c r="G242" s="27"/>
      <c r="H242" s="28"/>
      <c r="I242" s="28"/>
      <c r="J242" s="28"/>
      <c r="K242" s="28"/>
    </row>
    <row r="243" spans="1:11" x14ac:dyDescent="0.25">
      <c r="A243" s="1104" t="s">
        <v>156</v>
      </c>
      <c r="B243" s="1104"/>
      <c r="C243" s="1104"/>
      <c r="D243" s="1104"/>
      <c r="E243" s="1104"/>
      <c r="F243" s="1104"/>
      <c r="G243" s="1104"/>
    </row>
    <row r="244" spans="1:11" x14ac:dyDescent="0.25">
      <c r="A244" s="5"/>
      <c r="B244" s="5"/>
      <c r="C244" s="5"/>
      <c r="D244" s="5"/>
      <c r="E244" s="5"/>
      <c r="F244" s="27"/>
      <c r="G244" s="27"/>
      <c r="H244" s="28"/>
      <c r="I244" s="28"/>
      <c r="J244" s="28"/>
      <c r="K244" s="28"/>
    </row>
    <row r="245" spans="1:11" x14ac:dyDescent="0.25">
      <c r="A245" s="5"/>
      <c r="B245" s="5"/>
      <c r="C245" s="5"/>
      <c r="D245" s="5"/>
      <c r="E245" s="5"/>
      <c r="F245" s="27"/>
      <c r="G245" s="27"/>
      <c r="H245" s="28"/>
      <c r="I245" s="28"/>
      <c r="J245" s="28"/>
      <c r="K245" s="28"/>
    </row>
    <row r="246" spans="1:11" x14ac:dyDescent="0.25">
      <c r="A246" s="5"/>
      <c r="B246" s="5"/>
      <c r="C246" s="5"/>
      <c r="D246" s="5"/>
      <c r="E246" s="5"/>
      <c r="F246" s="27"/>
      <c r="G246" s="27"/>
      <c r="H246" s="28"/>
      <c r="I246" s="28"/>
      <c r="J246" s="28"/>
      <c r="K246" s="28"/>
    </row>
    <row r="247" spans="1:11" x14ac:dyDescent="0.25">
      <c r="A247" s="5"/>
      <c r="B247" s="5"/>
      <c r="C247" s="5"/>
      <c r="D247" s="5"/>
      <c r="E247" s="5"/>
      <c r="F247" s="27"/>
      <c r="G247" s="27"/>
      <c r="H247" s="28"/>
      <c r="I247" s="28"/>
      <c r="J247" s="28"/>
      <c r="K247" s="28"/>
    </row>
    <row r="248" spans="1:11" x14ac:dyDescent="0.25">
      <c r="A248" s="5"/>
      <c r="B248" s="5"/>
      <c r="C248" s="5"/>
      <c r="D248" s="5"/>
      <c r="E248" s="5"/>
      <c r="F248" s="27"/>
      <c r="G248" s="27"/>
      <c r="H248" s="28"/>
      <c r="I248" s="28"/>
      <c r="J248" s="28"/>
      <c r="K248" s="28"/>
    </row>
    <row r="249" spans="1:11" x14ac:dyDescent="0.25">
      <c r="A249" s="5"/>
      <c r="B249" s="5"/>
      <c r="C249" s="5"/>
      <c r="D249" s="5"/>
      <c r="E249" s="5"/>
      <c r="F249" s="27"/>
      <c r="G249" s="27"/>
      <c r="H249" s="28"/>
      <c r="I249" s="28"/>
      <c r="J249" s="28"/>
      <c r="K249" s="28"/>
    </row>
    <row r="250" spans="1:11" x14ac:dyDescent="0.25">
      <c r="A250" s="5"/>
      <c r="B250" s="5"/>
      <c r="C250" s="5"/>
      <c r="D250" s="5"/>
      <c r="E250" s="5"/>
      <c r="F250" s="27"/>
      <c r="G250" s="27"/>
      <c r="H250" s="28"/>
      <c r="I250" s="28"/>
      <c r="J250" s="28"/>
      <c r="K250" s="28"/>
    </row>
    <row r="251" spans="1:11" x14ac:dyDescent="0.25">
      <c r="A251" s="5"/>
      <c r="B251" s="5"/>
      <c r="C251" s="5"/>
      <c r="D251" s="5"/>
      <c r="E251" s="5"/>
      <c r="F251" s="27"/>
      <c r="G251" s="27"/>
      <c r="H251" s="1"/>
      <c r="I251" s="1"/>
      <c r="J251" s="1"/>
      <c r="K251" s="1"/>
    </row>
    <row r="252" spans="1:11" x14ac:dyDescent="0.25">
      <c r="A252" s="5"/>
      <c r="B252" s="5"/>
      <c r="C252" s="5"/>
      <c r="D252" s="5"/>
      <c r="E252" s="5"/>
      <c r="F252" s="27"/>
      <c r="G252" s="27"/>
      <c r="H252" s="28"/>
      <c r="I252" s="28"/>
      <c r="J252" s="28"/>
      <c r="K252" s="28"/>
    </row>
    <row r="253" spans="1:11" x14ac:dyDescent="0.25">
      <c r="A253" s="5"/>
      <c r="B253" s="5"/>
      <c r="C253" s="5"/>
      <c r="D253" s="5"/>
      <c r="E253" s="5"/>
      <c r="F253" s="27"/>
      <c r="G253" s="27"/>
      <c r="H253" s="28"/>
      <c r="I253" s="28"/>
      <c r="J253" s="28"/>
      <c r="K253" s="28"/>
    </row>
    <row r="254" spans="1:11" x14ac:dyDescent="0.25">
      <c r="A254" s="5"/>
      <c r="B254" s="5"/>
      <c r="C254" s="5"/>
      <c r="D254" s="5"/>
      <c r="E254" s="5"/>
      <c r="F254" s="27"/>
      <c r="G254" s="27"/>
      <c r="H254" s="28"/>
      <c r="I254" s="28"/>
      <c r="J254" s="28"/>
      <c r="K254" s="28"/>
    </row>
    <row r="255" spans="1:11" x14ac:dyDescent="0.25">
      <c r="A255" s="5"/>
      <c r="B255" s="5"/>
      <c r="C255" s="5"/>
      <c r="D255" s="5"/>
      <c r="E255" s="5"/>
      <c r="F255" s="27"/>
      <c r="G255" s="27"/>
      <c r="H255" s="1"/>
      <c r="I255" s="1"/>
      <c r="J255" s="1"/>
      <c r="K255" s="1"/>
    </row>
    <row r="256" spans="1:11" x14ac:dyDescent="0.25">
      <c r="A256" s="5"/>
      <c r="B256" s="5"/>
      <c r="C256" s="5"/>
      <c r="D256" s="5"/>
      <c r="E256" s="5"/>
      <c r="F256" s="27"/>
      <c r="G256" s="27"/>
      <c r="H256" s="28"/>
      <c r="I256" s="28"/>
      <c r="J256" s="28"/>
      <c r="K256" s="28"/>
    </row>
    <row r="257" spans="6:11" x14ac:dyDescent="0.25">
      <c r="F257" s="27"/>
      <c r="G257" s="27"/>
      <c r="H257" s="1"/>
      <c r="I257" s="1"/>
      <c r="J257" s="1"/>
      <c r="K257" s="1"/>
    </row>
    <row r="258" spans="6:11" x14ac:dyDescent="0.25">
      <c r="F258" s="27"/>
      <c r="G258" s="27"/>
      <c r="H258" s="28"/>
      <c r="I258" s="28"/>
      <c r="J258" s="28"/>
      <c r="K258" s="28"/>
    </row>
    <row r="259" spans="6:11" x14ac:dyDescent="0.25">
      <c r="F259" s="27"/>
      <c r="G259" s="27"/>
      <c r="H259" s="1"/>
      <c r="I259" s="1"/>
      <c r="J259" s="1"/>
      <c r="K259" s="1"/>
    </row>
    <row r="260" spans="6:11" x14ac:dyDescent="0.25">
      <c r="F260" s="27"/>
      <c r="G260" s="27"/>
      <c r="H260" s="28"/>
      <c r="I260" s="28"/>
      <c r="J260" s="28"/>
      <c r="K260" s="28"/>
    </row>
    <row r="261" spans="6:11" x14ac:dyDescent="0.25">
      <c r="F261" s="27"/>
      <c r="G261" s="27"/>
      <c r="H261" s="28"/>
      <c r="I261" s="28"/>
      <c r="J261" s="28"/>
      <c r="K261" s="28"/>
    </row>
    <row r="262" spans="6:11" x14ac:dyDescent="0.25">
      <c r="F262" s="27"/>
      <c r="G262" s="27"/>
      <c r="H262" s="1"/>
      <c r="I262" s="1"/>
      <c r="J262" s="1"/>
      <c r="K262" s="1"/>
    </row>
    <row r="263" spans="6:11" x14ac:dyDescent="0.25">
      <c r="F263" s="27"/>
      <c r="G263" s="27"/>
      <c r="H263" s="1"/>
      <c r="I263" s="1"/>
      <c r="J263" s="1"/>
      <c r="K263" s="1"/>
    </row>
    <row r="264" spans="6:11" x14ac:dyDescent="0.25">
      <c r="F264" s="27"/>
      <c r="G264" s="27"/>
      <c r="H264" s="1"/>
      <c r="I264" s="1"/>
      <c r="J264" s="1"/>
      <c r="K264" s="1"/>
    </row>
    <row r="265" spans="6:11" x14ac:dyDescent="0.25">
      <c r="F265" s="27"/>
      <c r="G265" s="27"/>
      <c r="H265" s="1"/>
      <c r="I265" s="1"/>
      <c r="J265" s="1"/>
      <c r="K265" s="1"/>
    </row>
    <row r="266" spans="6:11" x14ac:dyDescent="0.25">
      <c r="F266" s="27"/>
      <c r="G266" s="27"/>
      <c r="H266" s="1"/>
      <c r="I266" s="1"/>
      <c r="J266" s="1"/>
      <c r="K266" s="1"/>
    </row>
    <row r="267" spans="6:11" x14ac:dyDescent="0.25">
      <c r="F267" s="27"/>
      <c r="G267" s="27"/>
      <c r="H267" s="1"/>
      <c r="I267" s="1"/>
      <c r="J267" s="1"/>
      <c r="K267" s="1"/>
    </row>
    <row r="268" spans="6:11" x14ac:dyDescent="0.25">
      <c r="F268" s="27"/>
      <c r="G268" s="27"/>
      <c r="H268" s="1"/>
      <c r="I268" s="1"/>
      <c r="J268" s="1"/>
      <c r="K268" s="1"/>
    </row>
  </sheetData>
  <mergeCells count="445">
    <mergeCell ref="A32:A34"/>
    <mergeCell ref="B32:B34"/>
    <mergeCell ref="E35:E39"/>
    <mergeCell ref="F39:G39"/>
    <mergeCell ref="A44:A49"/>
    <mergeCell ref="B44:B49"/>
    <mergeCell ref="C44:C49"/>
    <mergeCell ref="D44:D49"/>
    <mergeCell ref="E44:E49"/>
    <mergeCell ref="F49:G49"/>
    <mergeCell ref="A56:A58"/>
    <mergeCell ref="B56:B58"/>
    <mergeCell ref="C56:C58"/>
    <mergeCell ref="D56:D58"/>
    <mergeCell ref="E56:E58"/>
    <mergeCell ref="F58:G58"/>
    <mergeCell ref="D122:D124"/>
    <mergeCell ref="E122:E124"/>
    <mergeCell ref="F124:G124"/>
    <mergeCell ref="A122:A124"/>
    <mergeCell ref="B122:B124"/>
    <mergeCell ref="C122:C124"/>
    <mergeCell ref="A67:A70"/>
    <mergeCell ref="B67:B70"/>
    <mergeCell ref="C67:C70"/>
    <mergeCell ref="D67:D70"/>
    <mergeCell ref="E67:E70"/>
    <mergeCell ref="F70:G70"/>
    <mergeCell ref="A64:A66"/>
    <mergeCell ref="A71:A72"/>
    <mergeCell ref="B71:B72"/>
    <mergeCell ref="C71:C72"/>
    <mergeCell ref="D71:D72"/>
    <mergeCell ref="E71:E72"/>
    <mergeCell ref="A22:A25"/>
    <mergeCell ref="E86:E88"/>
    <mergeCell ref="F88:G88"/>
    <mergeCell ref="C95:G95"/>
    <mergeCell ref="B96:G96"/>
    <mergeCell ref="A99:A102"/>
    <mergeCell ref="B99:B102"/>
    <mergeCell ref="C99:C102"/>
    <mergeCell ref="D99:D102"/>
    <mergeCell ref="E99:E102"/>
    <mergeCell ref="F102:G102"/>
    <mergeCell ref="F55:G55"/>
    <mergeCell ref="A35:A39"/>
    <mergeCell ref="B35:B39"/>
    <mergeCell ref="C35:C39"/>
    <mergeCell ref="D35:D39"/>
    <mergeCell ref="C32:C34"/>
    <mergeCell ref="A40:A43"/>
    <mergeCell ref="B40:B43"/>
    <mergeCell ref="C40:C43"/>
    <mergeCell ref="D40:D43"/>
    <mergeCell ref="E40:E43"/>
    <mergeCell ref="F43:G43"/>
    <mergeCell ref="C62:G62"/>
    <mergeCell ref="A142:A143"/>
    <mergeCell ref="B142:B143"/>
    <mergeCell ref="C142:C143"/>
    <mergeCell ref="D142:D143"/>
    <mergeCell ref="E142:E143"/>
    <mergeCell ref="F143:G143"/>
    <mergeCell ref="A144:A146"/>
    <mergeCell ref="B144:B146"/>
    <mergeCell ref="C144:C146"/>
    <mergeCell ref="D144:D146"/>
    <mergeCell ref="E144:E146"/>
    <mergeCell ref="F146:G146"/>
    <mergeCell ref="A137:A139"/>
    <mergeCell ref="B137:B139"/>
    <mergeCell ref="C137:C139"/>
    <mergeCell ref="D137:D139"/>
    <mergeCell ref="E137:E139"/>
    <mergeCell ref="F139:G139"/>
    <mergeCell ref="A140:A141"/>
    <mergeCell ref="B140:B141"/>
    <mergeCell ref="C140:C141"/>
    <mergeCell ref="D140:D141"/>
    <mergeCell ref="E140:E141"/>
    <mergeCell ref="F141:G141"/>
    <mergeCell ref="A162:A165"/>
    <mergeCell ref="B162:B165"/>
    <mergeCell ref="C162:C165"/>
    <mergeCell ref="D32:D34"/>
    <mergeCell ref="E32:E34"/>
    <mergeCell ref="A26:A31"/>
    <mergeCell ref="B26:B31"/>
    <mergeCell ref="C26:C31"/>
    <mergeCell ref="B64:B66"/>
    <mergeCell ref="C64:C66"/>
    <mergeCell ref="D64:D66"/>
    <mergeCell ref="E64:E66"/>
    <mergeCell ref="C63:J63"/>
    <mergeCell ref="F34:G34"/>
    <mergeCell ref="F66:G66"/>
    <mergeCell ref="A59:A61"/>
    <mergeCell ref="B59:B61"/>
    <mergeCell ref="C59:C61"/>
    <mergeCell ref="D59:D61"/>
    <mergeCell ref="E59:E61"/>
    <mergeCell ref="F61:G61"/>
    <mergeCell ref="D162:D165"/>
    <mergeCell ref="E162:E165"/>
    <mergeCell ref="F165:G165"/>
    <mergeCell ref="A54:A55"/>
    <mergeCell ref="B54:B55"/>
    <mergeCell ref="C54:C55"/>
    <mergeCell ref="D54:D55"/>
    <mergeCell ref="E54:E55"/>
    <mergeCell ref="B50:B53"/>
    <mergeCell ref="C50:C53"/>
    <mergeCell ref="D50:D53"/>
    <mergeCell ref="E50:E53"/>
    <mergeCell ref="F53:G53"/>
    <mergeCell ref="A240:G240"/>
    <mergeCell ref="A227:A228"/>
    <mergeCell ref="B227:B228"/>
    <mergeCell ref="C227:C228"/>
    <mergeCell ref="D227:D228"/>
    <mergeCell ref="E227:E228"/>
    <mergeCell ref="F228:G228"/>
    <mergeCell ref="A241:G241"/>
    <mergeCell ref="A224:A226"/>
    <mergeCell ref="A238:G238"/>
    <mergeCell ref="A236:G236"/>
    <mergeCell ref="B224:B226"/>
    <mergeCell ref="A234:G234"/>
    <mergeCell ref="A235:G235"/>
    <mergeCell ref="A237:G237"/>
    <mergeCell ref="A239:G239"/>
    <mergeCell ref="C224:C226"/>
    <mergeCell ref="C166:G166"/>
    <mergeCell ref="A168:A169"/>
    <mergeCell ref="B168:B169"/>
    <mergeCell ref="C168:C169"/>
    <mergeCell ref="D168:D169"/>
    <mergeCell ref="E168:E169"/>
    <mergeCell ref="F169:G169"/>
    <mergeCell ref="A170:A171"/>
    <mergeCell ref="B170:B171"/>
    <mergeCell ref="C170:C171"/>
    <mergeCell ref="D170:D171"/>
    <mergeCell ref="E170:E171"/>
    <mergeCell ref="F171:G171"/>
    <mergeCell ref="C167:K167"/>
    <mergeCell ref="D224:D226"/>
    <mergeCell ref="E224:E226"/>
    <mergeCell ref="F226:G226"/>
    <mergeCell ref="A172:A174"/>
    <mergeCell ref="B172:B174"/>
    <mergeCell ref="C172:C174"/>
    <mergeCell ref="D172:D174"/>
    <mergeCell ref="E172:E174"/>
    <mergeCell ref="F174:G174"/>
    <mergeCell ref="A175:A177"/>
    <mergeCell ref="B175:B177"/>
    <mergeCell ref="C175:C177"/>
    <mergeCell ref="D175:D177"/>
    <mergeCell ref="E175:E177"/>
    <mergeCell ref="F177:G177"/>
    <mergeCell ref="A178:A180"/>
    <mergeCell ref="A15:A18"/>
    <mergeCell ref="B15:B18"/>
    <mergeCell ref="E19:E21"/>
    <mergeCell ref="F21:G21"/>
    <mergeCell ref="H8:H10"/>
    <mergeCell ref="I8:I10"/>
    <mergeCell ref="A7:A10"/>
    <mergeCell ref="A243:G243"/>
    <mergeCell ref="C218:C221"/>
    <mergeCell ref="D218:D221"/>
    <mergeCell ref="E218:E221"/>
    <mergeCell ref="F221:G221"/>
    <mergeCell ref="A222:A223"/>
    <mergeCell ref="B222:B223"/>
    <mergeCell ref="C222:C223"/>
    <mergeCell ref="D222:D223"/>
    <mergeCell ref="E222:E223"/>
    <mergeCell ref="F223:G223"/>
    <mergeCell ref="C229:G229"/>
    <mergeCell ref="B230:G230"/>
    <mergeCell ref="A231:G231"/>
    <mergeCell ref="A232:G232"/>
    <mergeCell ref="A233:G233"/>
    <mergeCell ref="A19:A21"/>
    <mergeCell ref="C4:G4"/>
    <mergeCell ref="C5:G5"/>
    <mergeCell ref="D26:D31"/>
    <mergeCell ref="E26:E31"/>
    <mergeCell ref="F31:G31"/>
    <mergeCell ref="F25:G25"/>
    <mergeCell ref="B7:B10"/>
    <mergeCell ref="C7:C10"/>
    <mergeCell ref="D7:D10"/>
    <mergeCell ref="E7:E10"/>
    <mergeCell ref="D22:D25"/>
    <mergeCell ref="B22:B25"/>
    <mergeCell ref="C22:C25"/>
    <mergeCell ref="F7:F10"/>
    <mergeCell ref="G7:G10"/>
    <mergeCell ref="B19:B21"/>
    <mergeCell ref="C19:C21"/>
    <mergeCell ref="D19:D21"/>
    <mergeCell ref="C15:C18"/>
    <mergeCell ref="D15:D18"/>
    <mergeCell ref="E15:E18"/>
    <mergeCell ref="F18:G18"/>
    <mergeCell ref="E22:E25"/>
    <mergeCell ref="F72:G72"/>
    <mergeCell ref="A73:A74"/>
    <mergeCell ref="B73:B74"/>
    <mergeCell ref="C73:C74"/>
    <mergeCell ref="D73:D74"/>
    <mergeCell ref="E73:E74"/>
    <mergeCell ref="F74:G74"/>
    <mergeCell ref="A75:A77"/>
    <mergeCell ref="B75:B77"/>
    <mergeCell ref="C75:C77"/>
    <mergeCell ref="D75:D77"/>
    <mergeCell ref="E75:E77"/>
    <mergeCell ref="F77:G77"/>
    <mergeCell ref="C92:C94"/>
    <mergeCell ref="D92:D94"/>
    <mergeCell ref="E92:E94"/>
    <mergeCell ref="F94:G94"/>
    <mergeCell ref="A80:A83"/>
    <mergeCell ref="B80:B83"/>
    <mergeCell ref="C80:C83"/>
    <mergeCell ref="D80:D83"/>
    <mergeCell ref="E80:E83"/>
    <mergeCell ref="F83:G83"/>
    <mergeCell ref="C84:G84"/>
    <mergeCell ref="A86:A88"/>
    <mergeCell ref="B86:B88"/>
    <mergeCell ref="C86:C88"/>
    <mergeCell ref="D86:D88"/>
    <mergeCell ref="A89:A91"/>
    <mergeCell ref="B89:B91"/>
    <mergeCell ref="A108:A110"/>
    <mergeCell ref="B108:B110"/>
    <mergeCell ref="C108:C110"/>
    <mergeCell ref="D108:D110"/>
    <mergeCell ref="E108:E110"/>
    <mergeCell ref="F110:G110"/>
    <mergeCell ref="A103:A104"/>
    <mergeCell ref="B103:B104"/>
    <mergeCell ref="C103:C104"/>
    <mergeCell ref="D103:D104"/>
    <mergeCell ref="E103:E104"/>
    <mergeCell ref="F104:G104"/>
    <mergeCell ref="C105:C107"/>
    <mergeCell ref="D105:D107"/>
    <mergeCell ref="E105:E107"/>
    <mergeCell ref="F107:G107"/>
    <mergeCell ref="C111:G111"/>
    <mergeCell ref="A113:A114"/>
    <mergeCell ref="B113:B114"/>
    <mergeCell ref="C113:C114"/>
    <mergeCell ref="D113:D114"/>
    <mergeCell ref="E113:E114"/>
    <mergeCell ref="F114:G114"/>
    <mergeCell ref="A115:A117"/>
    <mergeCell ref="B115:B117"/>
    <mergeCell ref="C115:C117"/>
    <mergeCell ref="D115:D117"/>
    <mergeCell ref="E115:E117"/>
    <mergeCell ref="F117:G117"/>
    <mergeCell ref="C112:K112"/>
    <mergeCell ref="A118:A119"/>
    <mergeCell ref="B118:B119"/>
    <mergeCell ref="C118:C119"/>
    <mergeCell ref="D118:D119"/>
    <mergeCell ref="E118:E119"/>
    <mergeCell ref="F119:G119"/>
    <mergeCell ref="A120:A121"/>
    <mergeCell ref="B120:B121"/>
    <mergeCell ref="C120:C121"/>
    <mergeCell ref="D120:D121"/>
    <mergeCell ref="E120:E121"/>
    <mergeCell ref="F121:G121"/>
    <mergeCell ref="C125:G125"/>
    <mergeCell ref="B126:G126"/>
    <mergeCell ref="A129:A132"/>
    <mergeCell ref="B129:B132"/>
    <mergeCell ref="C129:C132"/>
    <mergeCell ref="D129:D132"/>
    <mergeCell ref="E129:E132"/>
    <mergeCell ref="F132:G132"/>
    <mergeCell ref="A133:A136"/>
    <mergeCell ref="B133:B136"/>
    <mergeCell ref="C133:C136"/>
    <mergeCell ref="D133:D136"/>
    <mergeCell ref="E133:E136"/>
    <mergeCell ref="F136:G136"/>
    <mergeCell ref="C128:K128"/>
    <mergeCell ref="B127:K127"/>
    <mergeCell ref="C149:G149"/>
    <mergeCell ref="A151:A152"/>
    <mergeCell ref="B151:B152"/>
    <mergeCell ref="C151:C152"/>
    <mergeCell ref="D151:D152"/>
    <mergeCell ref="E151:E152"/>
    <mergeCell ref="A147:A148"/>
    <mergeCell ref="B147:B148"/>
    <mergeCell ref="C147:C148"/>
    <mergeCell ref="D147:D148"/>
    <mergeCell ref="E147:E148"/>
    <mergeCell ref="F148:G148"/>
    <mergeCell ref="C150:K150"/>
    <mergeCell ref="A158:A161"/>
    <mergeCell ref="B158:B161"/>
    <mergeCell ref="C158:C161"/>
    <mergeCell ref="D158:D161"/>
    <mergeCell ref="E158:E161"/>
    <mergeCell ref="F161:G161"/>
    <mergeCell ref="F152:G152"/>
    <mergeCell ref="A153:A155"/>
    <mergeCell ref="B153:B155"/>
    <mergeCell ref="C153:C155"/>
    <mergeCell ref="D153:D155"/>
    <mergeCell ref="E153:E155"/>
    <mergeCell ref="F155:G155"/>
    <mergeCell ref="A156:A157"/>
    <mergeCell ref="B156:B157"/>
    <mergeCell ref="C156:C157"/>
    <mergeCell ref="D156:D157"/>
    <mergeCell ref="E156:E157"/>
    <mergeCell ref="F157:G157"/>
    <mergeCell ref="B178:B180"/>
    <mergeCell ref="C178:C180"/>
    <mergeCell ref="D178:D180"/>
    <mergeCell ref="E178:E180"/>
    <mergeCell ref="F180:G180"/>
    <mergeCell ref="A181:A183"/>
    <mergeCell ref="B181:B183"/>
    <mergeCell ref="C181:C183"/>
    <mergeCell ref="D181:D183"/>
    <mergeCell ref="E181:E183"/>
    <mergeCell ref="F183:G183"/>
    <mergeCell ref="A184:A186"/>
    <mergeCell ref="B184:B186"/>
    <mergeCell ref="C184:C186"/>
    <mergeCell ref="D184:D186"/>
    <mergeCell ref="E184:E186"/>
    <mergeCell ref="F186:G186"/>
    <mergeCell ref="A187:A188"/>
    <mergeCell ref="B187:B188"/>
    <mergeCell ref="C187:C188"/>
    <mergeCell ref="D187:D188"/>
    <mergeCell ref="E187:E188"/>
    <mergeCell ref="F188:G188"/>
    <mergeCell ref="A189:A191"/>
    <mergeCell ref="B189:B191"/>
    <mergeCell ref="C189:C191"/>
    <mergeCell ref="D189:D191"/>
    <mergeCell ref="E189:E191"/>
    <mergeCell ref="F191:G191"/>
    <mergeCell ref="A192:A193"/>
    <mergeCell ref="B192:B193"/>
    <mergeCell ref="C192:C193"/>
    <mergeCell ref="D192:D193"/>
    <mergeCell ref="E192:E193"/>
    <mergeCell ref="F193:G193"/>
    <mergeCell ref="A194:A195"/>
    <mergeCell ref="B194:B195"/>
    <mergeCell ref="C194:C195"/>
    <mergeCell ref="D194:D195"/>
    <mergeCell ref="E194:E195"/>
    <mergeCell ref="F195:G195"/>
    <mergeCell ref="A196:A197"/>
    <mergeCell ref="B196:B197"/>
    <mergeCell ref="C196:C197"/>
    <mergeCell ref="D196:D197"/>
    <mergeCell ref="E196:E197"/>
    <mergeCell ref="F197:G197"/>
    <mergeCell ref="E212:E214"/>
    <mergeCell ref="F214:G214"/>
    <mergeCell ref="D198:D199"/>
    <mergeCell ref="E198:E199"/>
    <mergeCell ref="F199:G199"/>
    <mergeCell ref="A200:A202"/>
    <mergeCell ref="B200:B202"/>
    <mergeCell ref="C200:C202"/>
    <mergeCell ref="D200:D202"/>
    <mergeCell ref="E200:E202"/>
    <mergeCell ref="F202:G202"/>
    <mergeCell ref="C198:C199"/>
    <mergeCell ref="B206:B208"/>
    <mergeCell ref="C206:C208"/>
    <mergeCell ref="D206:D208"/>
    <mergeCell ref="E206:E208"/>
    <mergeCell ref="F208:G208"/>
    <mergeCell ref="A198:A199"/>
    <mergeCell ref="B198:B199"/>
    <mergeCell ref="A209:A211"/>
    <mergeCell ref="A215:A217"/>
    <mergeCell ref="B215:B217"/>
    <mergeCell ref="C215:C217"/>
    <mergeCell ref="D215:D217"/>
    <mergeCell ref="E215:E217"/>
    <mergeCell ref="F217:G217"/>
    <mergeCell ref="A218:A221"/>
    <mergeCell ref="B218:B221"/>
    <mergeCell ref="A203:A205"/>
    <mergeCell ref="B203:B205"/>
    <mergeCell ref="C203:C205"/>
    <mergeCell ref="D203:D205"/>
    <mergeCell ref="E203:E205"/>
    <mergeCell ref="F205:G205"/>
    <mergeCell ref="A206:A208"/>
    <mergeCell ref="B209:B211"/>
    <mergeCell ref="C209:C211"/>
    <mergeCell ref="D209:D211"/>
    <mergeCell ref="E209:E211"/>
    <mergeCell ref="F211:G211"/>
    <mergeCell ref="A212:A214"/>
    <mergeCell ref="B212:B214"/>
    <mergeCell ref="C212:C214"/>
    <mergeCell ref="D212:D214"/>
    <mergeCell ref="K8:K10"/>
    <mergeCell ref="A2:K2"/>
    <mergeCell ref="C14:K14"/>
    <mergeCell ref="B13:K13"/>
    <mergeCell ref="A12:K12"/>
    <mergeCell ref="A11:K11"/>
    <mergeCell ref="C85:K85"/>
    <mergeCell ref="C98:K98"/>
    <mergeCell ref="B97:K97"/>
    <mergeCell ref="H6:K6"/>
    <mergeCell ref="J8:J10"/>
    <mergeCell ref="A50:A53"/>
    <mergeCell ref="C89:C91"/>
    <mergeCell ref="D89:D91"/>
    <mergeCell ref="E89:E91"/>
    <mergeCell ref="F91:G91"/>
    <mergeCell ref="A92:A94"/>
    <mergeCell ref="B92:B94"/>
    <mergeCell ref="A78:A79"/>
    <mergeCell ref="B78:B79"/>
    <mergeCell ref="C78:C79"/>
    <mergeCell ref="D78:D79"/>
    <mergeCell ref="E78:E79"/>
    <mergeCell ref="F79:G79"/>
  </mergeCells>
  <pageMargins left="1.1811023622047245" right="0.78740157480314965" top="0.27559055118110237" bottom="0.15748031496062992" header="0.31496062992125984" footer="0.31496062992125984"/>
  <pageSetup paperSize="9" scale="99" orientation="landscape" r:id="rId1"/>
  <rowBreaks count="1" manualBreakCount="1">
    <brk id="15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1"/>
  <sheetViews>
    <sheetView showGridLines="0" zoomScale="180" zoomScaleNormal="180" workbookViewId="0">
      <selection activeCell="F109" sqref="F109:G109"/>
    </sheetView>
  </sheetViews>
  <sheetFormatPr defaultRowHeight="13.2" x14ac:dyDescent="0.25"/>
  <cols>
    <col min="1" max="3" width="3.33203125" customWidth="1"/>
    <col min="4" max="4" width="31" customWidth="1"/>
    <col min="5" max="5" width="5.88671875" style="15" customWidth="1"/>
    <col min="6" max="6" width="10" style="2" customWidth="1"/>
    <col min="7" max="7" width="7.44140625" style="2" customWidth="1"/>
    <col min="8" max="8" width="12.6640625" customWidth="1"/>
    <col min="9" max="9" width="11.88671875" customWidth="1"/>
    <col min="10" max="11" width="12.33203125" customWidth="1"/>
  </cols>
  <sheetData>
    <row r="1" spans="1:13" ht="14.25" customHeight="1" x14ac:dyDescent="0.25">
      <c r="H1" s="91"/>
      <c r="I1" s="91"/>
      <c r="J1" s="91"/>
      <c r="K1" s="91"/>
    </row>
    <row r="2" spans="1:13" ht="15" hidden="1" customHeight="1" x14ac:dyDescent="0.25">
      <c r="H2" s="88"/>
      <c r="I2" s="88"/>
      <c r="J2" s="88"/>
      <c r="K2" s="88"/>
    </row>
    <row r="3" spans="1:13" ht="31.5" customHeight="1" x14ac:dyDescent="0.25">
      <c r="A3" s="1270" t="s">
        <v>771</v>
      </c>
      <c r="B3" s="1270"/>
      <c r="C3" s="1270"/>
      <c r="D3" s="1270"/>
      <c r="E3" s="1270"/>
      <c r="F3" s="1270"/>
      <c r="G3" s="1270"/>
      <c r="H3" s="1270"/>
      <c r="I3" s="1270"/>
      <c r="J3" s="1270"/>
      <c r="K3" s="1270"/>
    </row>
    <row r="4" spans="1:13" ht="14.25" customHeight="1" x14ac:dyDescent="0.25"/>
    <row r="5" spans="1:13" ht="13.5" customHeight="1" x14ac:dyDescent="0.25">
      <c r="C5" s="1191" t="s">
        <v>592</v>
      </c>
      <c r="D5" s="1191"/>
      <c r="E5" s="1191"/>
      <c r="F5" s="1191"/>
      <c r="G5" s="1191"/>
    </row>
    <row r="6" spans="1:13" x14ac:dyDescent="0.25">
      <c r="C6" s="1333"/>
      <c r="D6" s="1333"/>
      <c r="E6" s="1333"/>
      <c r="F6" s="1333"/>
      <c r="G6" s="1333"/>
    </row>
    <row r="7" spans="1:13" ht="12" customHeight="1" thickBot="1" x14ac:dyDescent="0.3">
      <c r="H7" s="1195" t="s">
        <v>475</v>
      </c>
      <c r="I7" s="1195"/>
      <c r="J7" s="1195"/>
      <c r="K7" s="1195"/>
    </row>
    <row r="8" spans="1:13" s="29" customFormat="1" ht="33.6" customHeight="1" x14ac:dyDescent="0.2">
      <c r="A8" s="1466" t="s">
        <v>34</v>
      </c>
      <c r="B8" s="1470" t="s">
        <v>35</v>
      </c>
      <c r="C8" s="1473" t="s">
        <v>36</v>
      </c>
      <c r="D8" s="1477" t="s">
        <v>50</v>
      </c>
      <c r="E8" s="1479" t="s">
        <v>49</v>
      </c>
      <c r="F8" s="1483" t="s">
        <v>37</v>
      </c>
      <c r="G8" s="1486" t="s">
        <v>38</v>
      </c>
      <c r="H8" s="400" t="s">
        <v>758</v>
      </c>
      <c r="I8" s="355" t="s">
        <v>675</v>
      </c>
      <c r="J8" s="355" t="s">
        <v>720</v>
      </c>
      <c r="K8" s="355" t="s">
        <v>767</v>
      </c>
    </row>
    <row r="9" spans="1:13" s="29" customFormat="1" ht="30" customHeight="1" x14ac:dyDescent="0.2">
      <c r="A9" s="1467"/>
      <c r="B9" s="1471"/>
      <c r="C9" s="1474"/>
      <c r="D9" s="1478"/>
      <c r="E9" s="1480"/>
      <c r="F9" s="1484"/>
      <c r="G9" s="1487"/>
      <c r="H9" s="1192" t="s">
        <v>40</v>
      </c>
      <c r="I9" s="1026" t="s">
        <v>40</v>
      </c>
      <c r="J9" s="1026" t="s">
        <v>40</v>
      </c>
      <c r="K9" s="1026" t="s">
        <v>40</v>
      </c>
    </row>
    <row r="10" spans="1:13" s="29" customFormat="1" ht="11.4" customHeight="1" x14ac:dyDescent="0.2">
      <c r="A10" s="1468"/>
      <c r="B10" s="1472"/>
      <c r="C10" s="1475"/>
      <c r="D10" s="1478"/>
      <c r="E10" s="1481"/>
      <c r="F10" s="1484"/>
      <c r="G10" s="1488"/>
      <c r="H10" s="1193"/>
      <c r="I10" s="1027"/>
      <c r="J10" s="1027"/>
      <c r="K10" s="1027"/>
    </row>
    <row r="11" spans="1:13" s="29" customFormat="1" ht="32.4" customHeight="1" thickBot="1" x14ac:dyDescent="0.25">
      <c r="A11" s="1469"/>
      <c r="B11" s="1472"/>
      <c r="C11" s="1476"/>
      <c r="D11" s="1478"/>
      <c r="E11" s="1482"/>
      <c r="F11" s="1485"/>
      <c r="G11" s="1489"/>
      <c r="H11" s="1193"/>
      <c r="I11" s="1027"/>
      <c r="J11" s="1027"/>
      <c r="K11" s="1027"/>
    </row>
    <row r="12" spans="1:13" s="4" customFormat="1" ht="18" customHeight="1" thickBot="1" x14ac:dyDescent="0.25">
      <c r="A12" s="1202" t="s">
        <v>651</v>
      </c>
      <c r="B12" s="1203"/>
      <c r="C12" s="1203"/>
      <c r="D12" s="1203"/>
      <c r="E12" s="1203"/>
      <c r="F12" s="1203"/>
      <c r="G12" s="1203"/>
      <c r="H12" s="1203"/>
      <c r="I12" s="1203"/>
      <c r="J12" s="1203"/>
      <c r="K12" s="1204"/>
    </row>
    <row r="13" spans="1:13" s="4" customFormat="1" ht="17.25" customHeight="1" thickBot="1" x14ac:dyDescent="0.25">
      <c r="A13" s="1380" t="s">
        <v>182</v>
      </c>
      <c r="B13" s="1381"/>
      <c r="C13" s="1381"/>
      <c r="D13" s="1381"/>
      <c r="E13" s="1381"/>
      <c r="F13" s="1381"/>
      <c r="G13" s="1381"/>
      <c r="H13" s="1381"/>
      <c r="I13" s="1381"/>
      <c r="J13" s="1381"/>
      <c r="K13" s="1382"/>
    </row>
    <row r="14" spans="1:13" s="3" customFormat="1" ht="18" customHeight="1" thickBot="1" x14ac:dyDescent="0.25">
      <c r="A14" s="435">
        <v>1</v>
      </c>
      <c r="B14" s="1377" t="s">
        <v>183</v>
      </c>
      <c r="C14" s="1378"/>
      <c r="D14" s="1378"/>
      <c r="E14" s="1378"/>
      <c r="F14" s="1378"/>
      <c r="G14" s="1378"/>
      <c r="H14" s="1378"/>
      <c r="I14" s="1378"/>
      <c r="J14" s="1378"/>
      <c r="K14" s="1379"/>
    </row>
    <row r="15" spans="1:13" s="3" customFormat="1" ht="17.25" customHeight="1" thickBot="1" x14ac:dyDescent="0.3">
      <c r="A15" s="30">
        <v>1</v>
      </c>
      <c r="B15" s="434">
        <v>1</v>
      </c>
      <c r="C15" s="1374" t="s">
        <v>184</v>
      </c>
      <c r="D15" s="1375"/>
      <c r="E15" s="1375"/>
      <c r="F15" s="1375"/>
      <c r="G15" s="1375"/>
      <c r="H15" s="1375"/>
      <c r="I15" s="1375"/>
      <c r="J15" s="1375"/>
      <c r="K15" s="1376"/>
      <c r="M15" s="954"/>
    </row>
    <row r="16" spans="1:13" s="29" customFormat="1" ht="15" hidden="1" customHeight="1" x14ac:dyDescent="0.2">
      <c r="A16" s="1397">
        <v>1</v>
      </c>
      <c r="B16" s="1399">
        <v>1</v>
      </c>
      <c r="C16" s="1437">
        <v>1</v>
      </c>
      <c r="D16" s="1246" t="s">
        <v>185</v>
      </c>
      <c r="E16" s="1125" t="s">
        <v>394</v>
      </c>
      <c r="F16" s="141" t="s">
        <v>186</v>
      </c>
      <c r="G16" s="148" t="s">
        <v>73</v>
      </c>
      <c r="H16" s="208"/>
      <c r="I16" s="151"/>
      <c r="J16" s="151"/>
      <c r="K16" s="151"/>
    </row>
    <row r="17" spans="1:13" s="29" customFormat="1" ht="15" hidden="1" customHeight="1" thickBot="1" x14ac:dyDescent="0.25">
      <c r="A17" s="1435"/>
      <c r="B17" s="1436"/>
      <c r="C17" s="1437"/>
      <c r="D17" s="1246"/>
      <c r="E17" s="1125"/>
      <c r="F17" s="195" t="s">
        <v>186</v>
      </c>
      <c r="G17" s="139" t="s">
        <v>79</v>
      </c>
      <c r="H17" s="154"/>
      <c r="I17" s="146"/>
      <c r="J17" s="146"/>
      <c r="K17" s="146"/>
    </row>
    <row r="18" spans="1:13" s="29" customFormat="1" ht="12" hidden="1" customHeight="1" thickBot="1" x14ac:dyDescent="0.25">
      <c r="A18" s="1398"/>
      <c r="B18" s="1400"/>
      <c r="C18" s="1402"/>
      <c r="D18" s="1123"/>
      <c r="E18" s="1126"/>
      <c r="F18" s="1404" t="s">
        <v>46</v>
      </c>
      <c r="G18" s="1446"/>
      <c r="H18" s="221"/>
      <c r="I18" s="273"/>
      <c r="J18" s="273"/>
      <c r="K18" s="273"/>
    </row>
    <row r="19" spans="1:13" s="29" customFormat="1" ht="15" hidden="1" customHeight="1" x14ac:dyDescent="0.2">
      <c r="A19" s="1397">
        <v>1</v>
      </c>
      <c r="B19" s="1399">
        <v>1</v>
      </c>
      <c r="C19" s="1428">
        <v>2</v>
      </c>
      <c r="D19" s="1271" t="s">
        <v>187</v>
      </c>
      <c r="E19" s="1173" t="s">
        <v>278</v>
      </c>
      <c r="F19" s="177" t="s">
        <v>186</v>
      </c>
      <c r="G19" s="172" t="s">
        <v>79</v>
      </c>
      <c r="H19" s="212">
        <v>0</v>
      </c>
      <c r="I19" s="251">
        <v>0</v>
      </c>
      <c r="J19" s="251"/>
      <c r="K19" s="251"/>
    </row>
    <row r="20" spans="1:13" s="29" customFormat="1" ht="15" hidden="1" customHeight="1" thickBot="1" x14ac:dyDescent="0.25">
      <c r="A20" s="1435"/>
      <c r="B20" s="1436"/>
      <c r="C20" s="1438"/>
      <c r="D20" s="1334"/>
      <c r="E20" s="1174"/>
      <c r="F20" s="178" t="s">
        <v>189</v>
      </c>
      <c r="G20" s="174" t="s">
        <v>73</v>
      </c>
      <c r="H20" s="198">
        <v>0</v>
      </c>
      <c r="I20" s="173">
        <v>0</v>
      </c>
      <c r="J20" s="173"/>
      <c r="K20" s="173"/>
    </row>
    <row r="21" spans="1:13" s="29" customFormat="1" ht="12" hidden="1" customHeight="1" thickBot="1" x14ac:dyDescent="0.25">
      <c r="A21" s="1398"/>
      <c r="B21" s="1400"/>
      <c r="C21" s="1439"/>
      <c r="D21" s="1272"/>
      <c r="E21" s="1175"/>
      <c r="F21" s="1404" t="s">
        <v>46</v>
      </c>
      <c r="G21" s="1446"/>
      <c r="H21" s="222">
        <f t="shared" ref="H21:I21" si="0">H19+H20</f>
        <v>0</v>
      </c>
      <c r="I21" s="189">
        <f t="shared" si="0"/>
        <v>0</v>
      </c>
      <c r="J21" s="189">
        <f t="shared" ref="J21:K21" si="1">J19+J20</f>
        <v>0</v>
      </c>
      <c r="K21" s="189">
        <f t="shared" si="1"/>
        <v>0</v>
      </c>
    </row>
    <row r="22" spans="1:13" s="29" customFormat="1" ht="15" hidden="1" customHeight="1" thickBot="1" x14ac:dyDescent="0.25">
      <c r="A22" s="1397">
        <v>1</v>
      </c>
      <c r="B22" s="1399">
        <v>1</v>
      </c>
      <c r="C22" s="1401">
        <v>3</v>
      </c>
      <c r="D22" s="1077" t="s">
        <v>190</v>
      </c>
      <c r="E22" s="1430" t="s">
        <v>191</v>
      </c>
      <c r="F22" s="194" t="s">
        <v>120</v>
      </c>
      <c r="G22" s="147" t="s">
        <v>72</v>
      </c>
      <c r="H22" s="201">
        <v>0</v>
      </c>
      <c r="I22" s="146">
        <v>0</v>
      </c>
      <c r="J22" s="146"/>
      <c r="K22" s="146"/>
    </row>
    <row r="23" spans="1:13" s="29" customFormat="1" ht="13.5" hidden="1" customHeight="1" thickBot="1" x14ac:dyDescent="0.25">
      <c r="A23" s="1398"/>
      <c r="B23" s="1400"/>
      <c r="C23" s="1402"/>
      <c r="D23" s="1123"/>
      <c r="E23" s="1126"/>
      <c r="F23" s="1392" t="s">
        <v>46</v>
      </c>
      <c r="G23" s="1431"/>
      <c r="H23" s="274">
        <v>0</v>
      </c>
      <c r="I23" s="273">
        <v>0</v>
      </c>
      <c r="J23" s="273"/>
      <c r="K23" s="273"/>
    </row>
    <row r="24" spans="1:13" s="29" customFormat="1" ht="15" customHeight="1" thickBot="1" x14ac:dyDescent="0.25">
      <c r="A24" s="1397">
        <v>1</v>
      </c>
      <c r="B24" s="1399">
        <v>1</v>
      </c>
      <c r="C24" s="1401">
        <v>4</v>
      </c>
      <c r="D24" s="1048" t="s">
        <v>192</v>
      </c>
      <c r="E24" s="1097" t="s">
        <v>697</v>
      </c>
      <c r="F24" s="606" t="s">
        <v>517</v>
      </c>
      <c r="G24" s="726" t="s">
        <v>72</v>
      </c>
      <c r="H24" s="978">
        <v>167.2</v>
      </c>
      <c r="I24" s="976">
        <v>205</v>
      </c>
      <c r="J24" s="978">
        <v>210</v>
      </c>
      <c r="K24" s="976">
        <v>230</v>
      </c>
      <c r="L24" s="1"/>
    </row>
    <row r="25" spans="1:13" s="29" customFormat="1" ht="15" customHeight="1" thickBot="1" x14ac:dyDescent="0.25">
      <c r="A25" s="1398"/>
      <c r="B25" s="1400"/>
      <c r="C25" s="1402"/>
      <c r="D25" s="1332"/>
      <c r="E25" s="1427"/>
      <c r="F25" s="1404" t="s">
        <v>46</v>
      </c>
      <c r="G25" s="1405"/>
      <c r="H25" s="735">
        <f t="shared" ref="H25:I25" si="2">H24</f>
        <v>167.2</v>
      </c>
      <c r="I25" s="736">
        <f t="shared" si="2"/>
        <v>205</v>
      </c>
      <c r="J25" s="735">
        <f t="shared" ref="J25:K25" si="3">J24</f>
        <v>210</v>
      </c>
      <c r="K25" s="736">
        <f t="shared" si="3"/>
        <v>230</v>
      </c>
    </row>
    <row r="26" spans="1:13" s="29" customFormat="1" ht="15" customHeight="1" thickBot="1" x14ac:dyDescent="0.25">
      <c r="A26" s="1397">
        <v>1</v>
      </c>
      <c r="B26" s="1399">
        <v>1</v>
      </c>
      <c r="C26" s="1428">
        <v>5</v>
      </c>
      <c r="D26" s="1048" t="s">
        <v>480</v>
      </c>
      <c r="E26" s="1432" t="s">
        <v>278</v>
      </c>
      <c r="F26" s="606" t="s">
        <v>189</v>
      </c>
      <c r="G26" s="607" t="s">
        <v>72</v>
      </c>
      <c r="H26" s="739">
        <v>33.799999999999997</v>
      </c>
      <c r="I26" s="224"/>
      <c r="J26" s="739">
        <v>33.799999999999997</v>
      </c>
      <c r="K26" s="224">
        <v>33.799999999999997</v>
      </c>
      <c r="M26" s="1"/>
    </row>
    <row r="27" spans="1:13" s="29" customFormat="1" ht="15" hidden="1" customHeight="1" thickBot="1" x14ac:dyDescent="0.25">
      <c r="A27" s="1490"/>
      <c r="B27" s="1492"/>
      <c r="C27" s="1492"/>
      <c r="D27" s="1457"/>
      <c r="E27" s="1315"/>
      <c r="F27" s="17" t="s">
        <v>189</v>
      </c>
      <c r="G27" s="11" t="s">
        <v>79</v>
      </c>
      <c r="H27" s="974"/>
      <c r="I27" s="977"/>
      <c r="J27" s="974"/>
      <c r="K27" s="977"/>
    </row>
    <row r="28" spans="1:13" s="29" customFormat="1" ht="15" customHeight="1" thickBot="1" x14ac:dyDescent="0.25">
      <c r="A28" s="1491"/>
      <c r="B28" s="1493"/>
      <c r="C28" s="1493"/>
      <c r="D28" s="1458"/>
      <c r="E28" s="1316"/>
      <c r="F28" s="1404" t="s">
        <v>46</v>
      </c>
      <c r="G28" s="1405"/>
      <c r="H28" s="735">
        <f t="shared" ref="H28:I28" si="4">H27+H26</f>
        <v>33.799999999999997</v>
      </c>
      <c r="I28" s="736">
        <f t="shared" si="4"/>
        <v>0</v>
      </c>
      <c r="J28" s="735">
        <f t="shared" ref="J28:K28" si="5">J27+J26</f>
        <v>33.799999999999997</v>
      </c>
      <c r="K28" s="736">
        <f t="shared" si="5"/>
        <v>33.799999999999997</v>
      </c>
    </row>
    <row r="29" spans="1:13" s="29" customFormat="1" ht="15" customHeight="1" x14ac:dyDescent="0.2">
      <c r="A29" s="1397">
        <v>1</v>
      </c>
      <c r="B29" s="1399">
        <v>1</v>
      </c>
      <c r="C29" s="1401">
        <v>6</v>
      </c>
      <c r="D29" s="1452" t="s">
        <v>800</v>
      </c>
      <c r="E29" s="1050" t="s">
        <v>698</v>
      </c>
      <c r="F29" s="586" t="s">
        <v>247</v>
      </c>
      <c r="G29" s="50" t="s">
        <v>72</v>
      </c>
      <c r="H29" s="708"/>
      <c r="I29" s="450"/>
      <c r="J29" s="979"/>
      <c r="K29" s="982"/>
      <c r="L29" s="1"/>
    </row>
    <row r="30" spans="1:13" s="29" customFormat="1" ht="15" customHeight="1" thickBot="1" x14ac:dyDescent="0.25">
      <c r="A30" s="1435"/>
      <c r="B30" s="1436"/>
      <c r="C30" s="1437"/>
      <c r="D30" s="1453"/>
      <c r="E30" s="1070"/>
      <c r="F30" s="598" t="s">
        <v>247</v>
      </c>
      <c r="G30" s="129" t="s">
        <v>73</v>
      </c>
      <c r="H30" s="930">
        <v>205</v>
      </c>
      <c r="I30" s="903"/>
      <c r="J30" s="930"/>
      <c r="K30" s="903"/>
    </row>
    <row r="31" spans="1:13" s="29" customFormat="1" ht="13.2" customHeight="1" thickBot="1" x14ac:dyDescent="0.25">
      <c r="A31" s="1398"/>
      <c r="B31" s="1400"/>
      <c r="C31" s="1402"/>
      <c r="D31" s="1454"/>
      <c r="E31" s="1071"/>
      <c r="F31" s="1127" t="s">
        <v>46</v>
      </c>
      <c r="G31" s="1176"/>
      <c r="H31" s="810">
        <f>H29+H30</f>
        <v>205</v>
      </c>
      <c r="I31" s="597">
        <f t="shared" ref="I31:K31" si="6">I29+I30</f>
        <v>0</v>
      </c>
      <c r="J31" s="810">
        <f t="shared" si="6"/>
        <v>0</v>
      </c>
      <c r="K31" s="597">
        <f t="shared" si="6"/>
        <v>0</v>
      </c>
    </row>
    <row r="32" spans="1:13" s="29" customFormat="1" ht="13.2" customHeight="1" x14ac:dyDescent="0.2">
      <c r="A32" s="1465">
        <v>1</v>
      </c>
      <c r="B32" s="1463">
        <v>1</v>
      </c>
      <c r="C32" s="1461">
        <v>8</v>
      </c>
      <c r="D32" s="1041" t="s">
        <v>806</v>
      </c>
      <c r="E32" s="1459" t="s">
        <v>278</v>
      </c>
      <c r="F32" s="996" t="s">
        <v>247</v>
      </c>
      <c r="G32" s="929" t="s">
        <v>72</v>
      </c>
      <c r="H32" s="904"/>
      <c r="I32" s="847">
        <v>2.2000000000000002</v>
      </c>
      <c r="J32" s="904"/>
      <c r="K32" s="847"/>
      <c r="L32" s="527"/>
    </row>
    <row r="33" spans="1:12" s="29" customFormat="1" ht="13.2" customHeight="1" x14ac:dyDescent="0.2">
      <c r="A33" s="1435"/>
      <c r="B33" s="1436"/>
      <c r="C33" s="1438"/>
      <c r="D33" s="1041"/>
      <c r="E33" s="1422"/>
      <c r="F33" s="996" t="s">
        <v>247</v>
      </c>
      <c r="G33" s="927" t="s">
        <v>105</v>
      </c>
      <c r="H33" s="904">
        <v>49.5</v>
      </c>
      <c r="I33" s="847"/>
      <c r="J33" s="904"/>
      <c r="K33" s="847"/>
      <c r="L33" s="527"/>
    </row>
    <row r="34" spans="1:12" s="29" customFormat="1" ht="15.6" customHeight="1" thickBot="1" x14ac:dyDescent="0.25">
      <c r="A34" s="1435"/>
      <c r="B34" s="1436"/>
      <c r="C34" s="1438"/>
      <c r="D34" s="1041"/>
      <c r="E34" s="1422"/>
      <c r="F34" s="712" t="s">
        <v>247</v>
      </c>
      <c r="G34" s="129" t="s">
        <v>566</v>
      </c>
      <c r="H34" s="930">
        <v>14.6</v>
      </c>
      <c r="I34" s="903">
        <v>22</v>
      </c>
      <c r="J34" s="930"/>
      <c r="K34" s="903"/>
    </row>
    <row r="35" spans="1:12" s="29" customFormat="1" ht="13.2" customHeight="1" thickBot="1" x14ac:dyDescent="0.25">
      <c r="A35" s="1398"/>
      <c r="B35" s="1464"/>
      <c r="C35" s="1462"/>
      <c r="D35" s="1041"/>
      <c r="E35" s="1460"/>
      <c r="F35" s="1162" t="s">
        <v>46</v>
      </c>
      <c r="G35" s="1163"/>
      <c r="H35" s="997">
        <f>H34+H33+H32</f>
        <v>64.099999999999994</v>
      </c>
      <c r="I35" s="997">
        <f t="shared" ref="I35:K35" si="7">I34+I33+I32</f>
        <v>24.2</v>
      </c>
      <c r="J35" s="997">
        <f t="shared" si="7"/>
        <v>0</v>
      </c>
      <c r="K35" s="736">
        <f t="shared" si="7"/>
        <v>0</v>
      </c>
    </row>
    <row r="36" spans="1:12" s="29" customFormat="1" ht="13.2" customHeight="1" x14ac:dyDescent="0.2">
      <c r="A36" s="1397">
        <v>1</v>
      </c>
      <c r="B36" s="1399">
        <v>1</v>
      </c>
      <c r="C36" s="1401">
        <v>9</v>
      </c>
      <c r="D36" s="1290" t="s">
        <v>799</v>
      </c>
      <c r="E36" s="1050" t="s">
        <v>698</v>
      </c>
      <c r="F36" s="586" t="s">
        <v>247</v>
      </c>
      <c r="G36" s="929" t="s">
        <v>72</v>
      </c>
      <c r="H36" s="708">
        <v>20</v>
      </c>
      <c r="I36" s="214">
        <v>105</v>
      </c>
      <c r="J36" s="979"/>
      <c r="K36" s="982"/>
      <c r="L36" s="1"/>
    </row>
    <row r="37" spans="1:12" s="29" customFormat="1" ht="13.2" customHeight="1" x14ac:dyDescent="0.2">
      <c r="A37" s="1435"/>
      <c r="B37" s="1436"/>
      <c r="C37" s="1437"/>
      <c r="D37" s="1221"/>
      <c r="E37" s="1070"/>
      <c r="F37" s="996" t="s">
        <v>247</v>
      </c>
      <c r="G37" s="927" t="s">
        <v>105</v>
      </c>
      <c r="H37" s="451"/>
      <c r="I37" s="374">
        <v>106</v>
      </c>
      <c r="J37" s="980"/>
      <c r="K37" s="983"/>
      <c r="L37" s="1"/>
    </row>
    <row r="38" spans="1:12" s="29" customFormat="1" ht="13.2" customHeight="1" thickBot="1" x14ac:dyDescent="0.25">
      <c r="A38" s="1435"/>
      <c r="B38" s="1436"/>
      <c r="C38" s="1437"/>
      <c r="D38" s="1221"/>
      <c r="E38" s="1070"/>
      <c r="F38" s="613" t="s">
        <v>247</v>
      </c>
      <c r="G38" s="129" t="s">
        <v>566</v>
      </c>
      <c r="H38" s="930">
        <v>45</v>
      </c>
      <c r="I38" s="903"/>
      <c r="J38" s="930"/>
      <c r="K38" s="903"/>
    </row>
    <row r="39" spans="1:12" s="29" customFormat="1" ht="13.2" customHeight="1" thickBot="1" x14ac:dyDescent="0.25">
      <c r="A39" s="1398"/>
      <c r="B39" s="1400"/>
      <c r="C39" s="1402"/>
      <c r="D39" s="1222"/>
      <c r="E39" s="1071"/>
      <c r="F39" s="1081" t="s">
        <v>46</v>
      </c>
      <c r="G39" s="1099"/>
      <c r="H39" s="441">
        <f>H36+H38+H37</f>
        <v>65</v>
      </c>
      <c r="I39" s="265">
        <f t="shared" ref="I39:K39" si="8">I36+I38+I37</f>
        <v>211</v>
      </c>
      <c r="J39" s="264">
        <f t="shared" si="8"/>
        <v>0</v>
      </c>
      <c r="K39" s="265">
        <f t="shared" si="8"/>
        <v>0</v>
      </c>
    </row>
    <row r="40" spans="1:12" s="29" customFormat="1" ht="15" customHeight="1" thickBot="1" x14ac:dyDescent="0.25">
      <c r="A40" s="33">
        <v>1</v>
      </c>
      <c r="B40" s="34">
        <v>2</v>
      </c>
      <c r="C40" s="1394" t="s">
        <v>43</v>
      </c>
      <c r="D40" s="1395"/>
      <c r="E40" s="1395"/>
      <c r="F40" s="1395"/>
      <c r="G40" s="1410"/>
      <c r="H40" s="975">
        <f>H18+H21+H23+H25+H28+H31+H35+H39</f>
        <v>535.1</v>
      </c>
      <c r="I40" s="275">
        <f t="shared" ref="I40:K40" si="9">I18+I21+I23+I25+I28+I31+I35+I39</f>
        <v>440.2</v>
      </c>
      <c r="J40" s="981">
        <f t="shared" si="9"/>
        <v>243.8</v>
      </c>
      <c r="K40" s="275">
        <f t="shared" si="9"/>
        <v>263.8</v>
      </c>
    </row>
    <row r="41" spans="1:12" s="3" customFormat="1" ht="16.5" customHeight="1" thickBot="1" x14ac:dyDescent="0.25">
      <c r="A41" s="35">
        <v>1</v>
      </c>
      <c r="B41" s="36">
        <v>2</v>
      </c>
      <c r="C41" s="1374" t="s">
        <v>193</v>
      </c>
      <c r="D41" s="1375"/>
      <c r="E41" s="1375"/>
      <c r="F41" s="1375"/>
      <c r="G41" s="1375"/>
      <c r="H41" s="1375"/>
      <c r="I41" s="1375"/>
      <c r="J41" s="1375"/>
      <c r="K41" s="1376"/>
    </row>
    <row r="42" spans="1:12" s="29" customFormat="1" ht="15" hidden="1" customHeight="1" x14ac:dyDescent="0.2">
      <c r="A42" s="1397">
        <v>1</v>
      </c>
      <c r="B42" s="1399">
        <v>2</v>
      </c>
      <c r="C42" s="1437">
        <v>1</v>
      </c>
      <c r="D42" s="1283" t="s">
        <v>194</v>
      </c>
      <c r="E42" s="1443" t="s">
        <v>278</v>
      </c>
      <c r="F42" s="141" t="s">
        <v>195</v>
      </c>
      <c r="G42" s="148" t="s">
        <v>79</v>
      </c>
      <c r="H42" s="208"/>
      <c r="I42" s="151"/>
      <c r="J42" s="151"/>
      <c r="K42" s="151"/>
    </row>
    <row r="43" spans="1:12" s="29" customFormat="1" ht="15" hidden="1" customHeight="1" x14ac:dyDescent="0.2">
      <c r="A43" s="1435"/>
      <c r="B43" s="1436"/>
      <c r="C43" s="1437"/>
      <c r="D43" s="1283"/>
      <c r="E43" s="1443"/>
      <c r="F43" s="141" t="s">
        <v>195</v>
      </c>
      <c r="G43" s="148" t="s">
        <v>73</v>
      </c>
      <c r="H43" s="154"/>
      <c r="I43" s="146"/>
      <c r="J43" s="146"/>
      <c r="K43" s="146"/>
    </row>
    <row r="44" spans="1:12" s="29" customFormat="1" ht="15" hidden="1" customHeight="1" x14ac:dyDescent="0.2">
      <c r="A44" s="1398"/>
      <c r="B44" s="1400"/>
      <c r="C44" s="1402"/>
      <c r="D44" s="1284"/>
      <c r="E44" s="1444"/>
      <c r="F44" s="1404" t="s">
        <v>46</v>
      </c>
      <c r="G44" s="1446"/>
      <c r="H44" s="220"/>
      <c r="I44" s="229"/>
      <c r="J44" s="229"/>
      <c r="K44" s="229"/>
    </row>
    <row r="45" spans="1:12" s="29" customFormat="1" ht="15" hidden="1" customHeight="1" x14ac:dyDescent="0.2">
      <c r="A45" s="1397">
        <v>1</v>
      </c>
      <c r="B45" s="1399">
        <v>2</v>
      </c>
      <c r="C45" s="1401">
        <v>2</v>
      </c>
      <c r="D45" s="1282" t="s">
        <v>196</v>
      </c>
      <c r="E45" s="1079" t="s">
        <v>389</v>
      </c>
      <c r="F45" s="132" t="s">
        <v>102</v>
      </c>
      <c r="G45" s="133" t="s">
        <v>72</v>
      </c>
      <c r="H45" s="154"/>
      <c r="I45" s="146"/>
      <c r="J45" s="146"/>
      <c r="K45" s="146"/>
    </row>
    <row r="46" spans="1:12" s="29" customFormat="1" ht="15" hidden="1" customHeight="1" x14ac:dyDescent="0.2">
      <c r="A46" s="1435"/>
      <c r="B46" s="1436"/>
      <c r="C46" s="1437"/>
      <c r="D46" s="1283"/>
      <c r="E46" s="1443"/>
      <c r="F46" s="141" t="s">
        <v>102</v>
      </c>
      <c r="G46" s="135" t="s">
        <v>79</v>
      </c>
      <c r="H46" s="154"/>
      <c r="I46" s="146"/>
      <c r="J46" s="146"/>
      <c r="K46" s="146"/>
    </row>
    <row r="47" spans="1:12" s="29" customFormat="1" ht="15" hidden="1" customHeight="1" x14ac:dyDescent="0.2">
      <c r="A47" s="1398"/>
      <c r="B47" s="1400"/>
      <c r="C47" s="1402"/>
      <c r="D47" s="1284"/>
      <c r="E47" s="1444"/>
      <c r="F47" s="1404" t="s">
        <v>46</v>
      </c>
      <c r="G47" s="1446"/>
      <c r="H47" s="220"/>
      <c r="I47" s="229"/>
      <c r="J47" s="229"/>
      <c r="K47" s="229"/>
    </row>
    <row r="48" spans="1:12" s="29" customFormat="1" ht="15" hidden="1" customHeight="1" x14ac:dyDescent="0.2">
      <c r="A48" s="1397">
        <v>1</v>
      </c>
      <c r="B48" s="1399">
        <v>2</v>
      </c>
      <c r="C48" s="1401">
        <v>3</v>
      </c>
      <c r="D48" s="1282" t="s">
        <v>492</v>
      </c>
      <c r="E48" s="1079" t="s">
        <v>191</v>
      </c>
      <c r="F48" s="132" t="s">
        <v>89</v>
      </c>
      <c r="G48" s="133" t="s">
        <v>72</v>
      </c>
      <c r="H48" s="154"/>
      <c r="I48" s="146"/>
      <c r="J48" s="146"/>
      <c r="K48" s="146"/>
    </row>
    <row r="49" spans="1:12" s="29" customFormat="1" ht="15" hidden="1" customHeight="1" x14ac:dyDescent="0.2">
      <c r="A49" s="1398"/>
      <c r="B49" s="1400"/>
      <c r="C49" s="1402"/>
      <c r="D49" s="1284"/>
      <c r="E49" s="1444"/>
      <c r="F49" s="1337" t="s">
        <v>46</v>
      </c>
      <c r="G49" s="1445"/>
      <c r="H49" s="208"/>
      <c r="I49" s="151"/>
      <c r="J49" s="151"/>
      <c r="K49" s="151"/>
    </row>
    <row r="50" spans="1:12" s="29" customFormat="1" ht="15" hidden="1" customHeight="1" x14ac:dyDescent="0.2">
      <c r="A50" s="1397">
        <v>1</v>
      </c>
      <c r="B50" s="1399">
        <v>2</v>
      </c>
      <c r="C50" s="1401">
        <v>4</v>
      </c>
      <c r="D50" s="1282" t="s">
        <v>197</v>
      </c>
      <c r="E50" s="1079" t="s">
        <v>191</v>
      </c>
      <c r="F50" s="132" t="s">
        <v>195</v>
      </c>
      <c r="G50" s="133" t="s">
        <v>72</v>
      </c>
      <c r="H50" s="154"/>
      <c r="I50" s="146"/>
      <c r="J50" s="146"/>
      <c r="K50" s="146"/>
    </row>
    <row r="51" spans="1:12" s="29" customFormat="1" ht="15" hidden="1" customHeight="1" x14ac:dyDescent="0.2">
      <c r="A51" s="1398"/>
      <c r="B51" s="1400"/>
      <c r="C51" s="1402"/>
      <c r="D51" s="1284"/>
      <c r="E51" s="1444"/>
      <c r="F51" s="1404" t="s">
        <v>46</v>
      </c>
      <c r="G51" s="1446"/>
      <c r="H51" s="220"/>
      <c r="I51" s="229"/>
      <c r="J51" s="229"/>
      <c r="K51" s="229"/>
    </row>
    <row r="52" spans="1:12" s="29" customFormat="1" ht="15" hidden="1" customHeight="1" x14ac:dyDescent="0.2">
      <c r="A52" s="1397">
        <v>1</v>
      </c>
      <c r="B52" s="1399">
        <v>2</v>
      </c>
      <c r="C52" s="1401">
        <v>5</v>
      </c>
      <c r="D52" s="1282" t="s">
        <v>198</v>
      </c>
      <c r="E52" s="1079" t="s">
        <v>191</v>
      </c>
      <c r="F52" s="132" t="s">
        <v>195</v>
      </c>
      <c r="G52" s="133" t="s">
        <v>72</v>
      </c>
      <c r="H52" s="154"/>
      <c r="I52" s="146"/>
      <c r="J52" s="146"/>
      <c r="K52" s="146"/>
    </row>
    <row r="53" spans="1:12" s="29" customFormat="1" ht="15" hidden="1" customHeight="1" x14ac:dyDescent="0.2">
      <c r="A53" s="1435"/>
      <c r="B53" s="1436"/>
      <c r="C53" s="1437"/>
      <c r="D53" s="1283"/>
      <c r="E53" s="1443"/>
      <c r="F53" s="195" t="s">
        <v>195</v>
      </c>
      <c r="G53" s="139" t="s">
        <v>73</v>
      </c>
      <c r="H53" s="154"/>
      <c r="I53" s="146"/>
      <c r="J53" s="146"/>
      <c r="K53" s="146"/>
    </row>
    <row r="54" spans="1:12" s="29" customFormat="1" ht="15" hidden="1" customHeight="1" x14ac:dyDescent="0.2">
      <c r="A54" s="1398"/>
      <c r="B54" s="1400"/>
      <c r="C54" s="1402"/>
      <c r="D54" s="1284"/>
      <c r="E54" s="1444"/>
      <c r="F54" s="1392" t="s">
        <v>46</v>
      </c>
      <c r="G54" s="1431"/>
      <c r="H54" s="223"/>
      <c r="I54" s="276"/>
      <c r="J54" s="276"/>
      <c r="K54" s="276"/>
    </row>
    <row r="55" spans="1:12" s="29" customFormat="1" ht="15" customHeight="1" x14ac:dyDescent="0.2">
      <c r="A55" s="1053">
        <v>1</v>
      </c>
      <c r="B55" s="1056">
        <v>2</v>
      </c>
      <c r="C55" s="1094">
        <v>6</v>
      </c>
      <c r="D55" s="1452" t="s">
        <v>357</v>
      </c>
      <c r="E55" s="1050" t="s">
        <v>648</v>
      </c>
      <c r="F55" s="586" t="s">
        <v>189</v>
      </c>
      <c r="G55" s="50" t="s">
        <v>72</v>
      </c>
      <c r="H55" s="998">
        <v>2003.4</v>
      </c>
      <c r="I55" s="972">
        <v>2259</v>
      </c>
      <c r="J55" s="972">
        <v>2000</v>
      </c>
      <c r="K55" s="972">
        <v>2000</v>
      </c>
    </row>
    <row r="56" spans="1:12" s="29" customFormat="1" ht="15" customHeight="1" thickBot="1" x14ac:dyDescent="0.25">
      <c r="A56" s="1054"/>
      <c r="B56" s="1057"/>
      <c r="C56" s="1122"/>
      <c r="D56" s="1453"/>
      <c r="E56" s="1070"/>
      <c r="F56" s="613" t="s">
        <v>189</v>
      </c>
      <c r="G56" s="545" t="s">
        <v>105</v>
      </c>
      <c r="H56" s="727"/>
      <c r="I56" s="728"/>
      <c r="J56" s="728"/>
      <c r="K56" s="728"/>
    </row>
    <row r="57" spans="1:12" s="29" customFormat="1" ht="15" customHeight="1" thickBot="1" x14ac:dyDescent="0.25">
      <c r="A57" s="1055"/>
      <c r="B57" s="1058"/>
      <c r="C57" s="1095"/>
      <c r="D57" s="1454"/>
      <c r="E57" s="1071"/>
      <c r="F57" s="1081" t="s">
        <v>46</v>
      </c>
      <c r="G57" s="1099"/>
      <c r="H57" s="264">
        <f>H55+H56</f>
        <v>2003.4</v>
      </c>
      <c r="I57" s="265">
        <f>I55+I56</f>
        <v>2259</v>
      </c>
      <c r="J57" s="265">
        <f>J55+J56</f>
        <v>2000</v>
      </c>
      <c r="K57" s="265">
        <f>K55+K56</f>
        <v>2000</v>
      </c>
    </row>
    <row r="58" spans="1:12" s="29" customFormat="1" ht="15" customHeight="1" thickBot="1" x14ac:dyDescent="0.25">
      <c r="A58" s="1053">
        <v>1</v>
      </c>
      <c r="B58" s="1056">
        <v>2</v>
      </c>
      <c r="C58" s="1094">
        <v>7</v>
      </c>
      <c r="D58" s="1290" t="s">
        <v>199</v>
      </c>
      <c r="E58" s="1455" t="s">
        <v>445</v>
      </c>
      <c r="F58" s="606" t="s">
        <v>189</v>
      </c>
      <c r="G58" s="86" t="s">
        <v>72</v>
      </c>
      <c r="H58" s="730">
        <v>284.5</v>
      </c>
      <c r="I58" s="731">
        <v>300</v>
      </c>
      <c r="J58" s="731">
        <v>400</v>
      </c>
      <c r="K58" s="731">
        <v>460</v>
      </c>
    </row>
    <row r="59" spans="1:12" s="29" customFormat="1" ht="15" customHeight="1" thickBot="1" x14ac:dyDescent="0.25">
      <c r="A59" s="1055"/>
      <c r="B59" s="1058"/>
      <c r="C59" s="1095"/>
      <c r="D59" s="1222"/>
      <c r="E59" s="1456"/>
      <c r="F59" s="1081" t="s">
        <v>46</v>
      </c>
      <c r="G59" s="1099"/>
      <c r="H59" s="264">
        <f t="shared" ref="H59:I59" si="10">H58</f>
        <v>284.5</v>
      </c>
      <c r="I59" s="265">
        <f t="shared" si="10"/>
        <v>300</v>
      </c>
      <c r="J59" s="265">
        <f t="shared" ref="J59:K59" si="11">J58</f>
        <v>400</v>
      </c>
      <c r="K59" s="265">
        <f t="shared" si="11"/>
        <v>460</v>
      </c>
    </row>
    <row r="60" spans="1:12" s="29" customFormat="1" ht="15" customHeight="1" thickBot="1" x14ac:dyDescent="0.25">
      <c r="A60" s="1397">
        <v>1</v>
      </c>
      <c r="B60" s="1399">
        <v>2</v>
      </c>
      <c r="C60" s="1401">
        <v>8</v>
      </c>
      <c r="D60" s="1290" t="s">
        <v>200</v>
      </c>
      <c r="E60" s="1050" t="s">
        <v>278</v>
      </c>
      <c r="F60" s="734" t="s">
        <v>118</v>
      </c>
      <c r="G60" s="726" t="s">
        <v>72</v>
      </c>
      <c r="H60" s="730">
        <v>20</v>
      </c>
      <c r="I60" s="731">
        <v>30</v>
      </c>
      <c r="J60" s="731">
        <v>40</v>
      </c>
      <c r="K60" s="731">
        <v>40</v>
      </c>
    </row>
    <row r="61" spans="1:12" s="29" customFormat="1" ht="15" customHeight="1" thickBot="1" x14ac:dyDescent="0.25">
      <c r="A61" s="1398"/>
      <c r="B61" s="1400"/>
      <c r="C61" s="1402"/>
      <c r="D61" s="1222"/>
      <c r="E61" s="1403"/>
      <c r="F61" s="1404" t="s">
        <v>46</v>
      </c>
      <c r="G61" s="1405"/>
      <c r="H61" s="264">
        <f t="shared" ref="H61:I61" si="12">H60</f>
        <v>20</v>
      </c>
      <c r="I61" s="265">
        <f t="shared" si="12"/>
        <v>30</v>
      </c>
      <c r="J61" s="265">
        <f t="shared" ref="J61:K61" si="13">J60</f>
        <v>40</v>
      </c>
      <c r="K61" s="265">
        <f t="shared" si="13"/>
        <v>40</v>
      </c>
    </row>
    <row r="62" spans="1:12" s="29" customFormat="1" ht="15" customHeight="1" x14ac:dyDescent="0.2">
      <c r="A62" s="1362">
        <v>1</v>
      </c>
      <c r="B62" s="1363">
        <v>2</v>
      </c>
      <c r="C62" s="1232">
        <v>9</v>
      </c>
      <c r="D62" s="1448" t="s">
        <v>602</v>
      </c>
      <c r="E62" s="1450" t="s">
        <v>695</v>
      </c>
      <c r="F62" s="458" t="s">
        <v>247</v>
      </c>
      <c r="G62" s="948" t="s">
        <v>73</v>
      </c>
      <c r="H62" s="708">
        <v>53.4</v>
      </c>
      <c r="I62" s="214">
        <v>182.6</v>
      </c>
      <c r="J62" s="450"/>
      <c r="K62" s="450"/>
      <c r="L62" s="1"/>
    </row>
    <row r="63" spans="1:12" s="29" customFormat="1" ht="15" customHeight="1" x14ac:dyDescent="0.2">
      <c r="A63" s="1054"/>
      <c r="B63" s="1057"/>
      <c r="C63" s="1122"/>
      <c r="D63" s="1347"/>
      <c r="E63" s="1433"/>
      <c r="F63" s="965" t="s">
        <v>247</v>
      </c>
      <c r="G63" s="660" t="s">
        <v>72</v>
      </c>
      <c r="H63" s="451"/>
      <c r="I63" s="903">
        <v>160</v>
      </c>
      <c r="J63" s="942"/>
      <c r="K63" s="942"/>
      <c r="L63" s="527"/>
    </row>
    <row r="64" spans="1:12" s="29" customFormat="1" ht="15" customHeight="1" thickBot="1" x14ac:dyDescent="0.25">
      <c r="A64" s="1054"/>
      <c r="B64" s="1057"/>
      <c r="C64" s="1122"/>
      <c r="D64" s="1347"/>
      <c r="E64" s="1433"/>
      <c r="F64" s="712" t="s">
        <v>247</v>
      </c>
      <c r="G64" s="949" t="s">
        <v>79</v>
      </c>
      <c r="H64" s="930">
        <v>36.1</v>
      </c>
      <c r="I64" s="903"/>
      <c r="J64" s="950"/>
      <c r="K64" s="950"/>
    </row>
    <row r="65" spans="1:13" s="29" customFormat="1" ht="14.4" customHeight="1" thickBot="1" x14ac:dyDescent="0.25">
      <c r="A65" s="1055"/>
      <c r="B65" s="1364"/>
      <c r="C65" s="1447"/>
      <c r="D65" s="1449"/>
      <c r="E65" s="1451"/>
      <c r="F65" s="1081" t="s">
        <v>46</v>
      </c>
      <c r="G65" s="1099"/>
      <c r="H65" s="265">
        <f>H62+H64</f>
        <v>89.5</v>
      </c>
      <c r="I65" s="265">
        <f>I62+I64+I63</f>
        <v>342.6</v>
      </c>
      <c r="J65" s="265">
        <f>J62+J64</f>
        <v>0</v>
      </c>
      <c r="K65" s="265">
        <f>K62+K64</f>
        <v>0</v>
      </c>
    </row>
    <row r="66" spans="1:13" s="29" customFormat="1" ht="15" hidden="1" customHeight="1" x14ac:dyDescent="0.2">
      <c r="A66" s="1383">
        <v>1</v>
      </c>
      <c r="B66" s="1386">
        <v>2</v>
      </c>
      <c r="C66" s="1285">
        <v>10</v>
      </c>
      <c r="D66" s="1282" t="s">
        <v>549</v>
      </c>
      <c r="E66" s="1389" t="s">
        <v>513</v>
      </c>
      <c r="F66" s="703" t="s">
        <v>247</v>
      </c>
      <c r="G66" s="709" t="s">
        <v>79</v>
      </c>
      <c r="H66" s="708"/>
      <c r="I66" s="214"/>
      <c r="J66" s="214"/>
      <c r="K66" s="214"/>
    </row>
    <row r="67" spans="1:13" s="29" customFormat="1" ht="13.95" hidden="1" customHeight="1" x14ac:dyDescent="0.2">
      <c r="A67" s="1384"/>
      <c r="B67" s="1387"/>
      <c r="C67" s="1286"/>
      <c r="D67" s="1283"/>
      <c r="E67" s="1390"/>
      <c r="F67" s="326" t="s">
        <v>247</v>
      </c>
      <c r="G67" s="289" t="s">
        <v>73</v>
      </c>
      <c r="H67" s="110"/>
      <c r="I67" s="202"/>
      <c r="J67" s="202"/>
      <c r="K67" s="202"/>
    </row>
    <row r="68" spans="1:13" s="29" customFormat="1" ht="15" hidden="1" customHeight="1" thickBot="1" x14ac:dyDescent="0.25">
      <c r="A68" s="1384"/>
      <c r="B68" s="1387"/>
      <c r="C68" s="1286"/>
      <c r="D68" s="1283"/>
      <c r="E68" s="1390"/>
      <c r="F68" s="384" t="s">
        <v>247</v>
      </c>
      <c r="G68" s="193" t="s">
        <v>566</v>
      </c>
      <c r="H68" s="268"/>
      <c r="I68" s="238"/>
      <c r="J68" s="238"/>
      <c r="K68" s="238"/>
    </row>
    <row r="69" spans="1:13" s="29" customFormat="1" ht="15" hidden="1" customHeight="1" thickBot="1" x14ac:dyDescent="0.25">
      <c r="A69" s="1384"/>
      <c r="B69" s="1387"/>
      <c r="C69" s="1286"/>
      <c r="D69" s="1283"/>
      <c r="E69" s="1390"/>
      <c r="F69" s="705" t="s">
        <v>247</v>
      </c>
      <c r="G69" s="607" t="s">
        <v>72</v>
      </c>
      <c r="H69" s="562"/>
      <c r="I69" s="555"/>
      <c r="J69" s="555"/>
      <c r="K69" s="555"/>
    </row>
    <row r="70" spans="1:13" s="29" customFormat="1" ht="15" hidden="1" customHeight="1" thickBot="1" x14ac:dyDescent="0.25">
      <c r="A70" s="1385"/>
      <c r="B70" s="1388"/>
      <c r="C70" s="1287"/>
      <c r="D70" s="1284"/>
      <c r="E70" s="1391"/>
      <c r="F70" s="1392" t="s">
        <v>46</v>
      </c>
      <c r="G70" s="1393"/>
      <c r="H70" s="735">
        <f t="shared" ref="H70:I70" si="14">H66+H67+H68</f>
        <v>0</v>
      </c>
      <c r="I70" s="736">
        <f t="shared" si="14"/>
        <v>0</v>
      </c>
      <c r="J70" s="736">
        <f t="shared" ref="J70:K70" si="15">J66+J67+J68</f>
        <v>0</v>
      </c>
      <c r="K70" s="736">
        <f t="shared" si="15"/>
        <v>0</v>
      </c>
    </row>
    <row r="71" spans="1:13" s="29" customFormat="1" ht="15" customHeight="1" x14ac:dyDescent="0.2">
      <c r="A71" s="1397">
        <v>1</v>
      </c>
      <c r="B71" s="1399">
        <v>2</v>
      </c>
      <c r="C71" s="1401">
        <v>11</v>
      </c>
      <c r="D71" s="1346" t="s">
        <v>658</v>
      </c>
      <c r="E71" s="1050" t="s">
        <v>801</v>
      </c>
      <c r="F71" s="458" t="s">
        <v>247</v>
      </c>
      <c r="G71" s="50" t="s">
        <v>79</v>
      </c>
      <c r="H71" s="708">
        <v>36.1</v>
      </c>
      <c r="I71" s="214"/>
      <c r="J71" s="214"/>
      <c r="K71" s="214"/>
      <c r="L71" s="527"/>
      <c r="M71" s="527"/>
    </row>
    <row r="72" spans="1:13" s="29" customFormat="1" ht="15" customHeight="1" x14ac:dyDescent="0.2">
      <c r="A72" s="1435"/>
      <c r="B72" s="1436"/>
      <c r="C72" s="1437"/>
      <c r="D72" s="1347"/>
      <c r="E72" s="1070"/>
      <c r="F72" s="656" t="s">
        <v>247</v>
      </c>
      <c r="G72" s="652" t="s">
        <v>72</v>
      </c>
      <c r="H72" s="708"/>
      <c r="I72" s="214">
        <v>35</v>
      </c>
      <c r="J72" s="214"/>
      <c r="K72" s="214"/>
      <c r="L72" s="527"/>
      <c r="M72" s="527"/>
    </row>
    <row r="73" spans="1:13" s="29" customFormat="1" ht="15" customHeight="1" x14ac:dyDescent="0.2">
      <c r="A73" s="1435"/>
      <c r="B73" s="1436"/>
      <c r="C73" s="1437"/>
      <c r="D73" s="1347"/>
      <c r="E73" s="1070"/>
      <c r="F73" s="656" t="s">
        <v>247</v>
      </c>
      <c r="G73" s="657" t="s">
        <v>105</v>
      </c>
      <c r="H73" s="101"/>
      <c r="I73" s="200">
        <v>50</v>
      </c>
      <c r="J73" s="202"/>
      <c r="K73" s="202"/>
      <c r="L73" s="1"/>
    </row>
    <row r="74" spans="1:13" s="29" customFormat="1" ht="15" customHeight="1" thickBot="1" x14ac:dyDescent="0.25">
      <c r="A74" s="1435"/>
      <c r="B74" s="1436"/>
      <c r="C74" s="1437"/>
      <c r="D74" s="1347"/>
      <c r="E74" s="1070"/>
      <c r="F74" s="712" t="s">
        <v>247</v>
      </c>
      <c r="G74" s="737" t="s">
        <v>733</v>
      </c>
      <c r="H74" s="451">
        <v>52.7</v>
      </c>
      <c r="I74" s="374"/>
      <c r="J74" s="374"/>
      <c r="K74" s="374"/>
    </row>
    <row r="75" spans="1:13" s="29" customFormat="1" ht="15" customHeight="1" thickBot="1" x14ac:dyDescent="0.25">
      <c r="A75" s="1398"/>
      <c r="B75" s="1400"/>
      <c r="C75" s="1402"/>
      <c r="D75" s="1348"/>
      <c r="E75" s="1071"/>
      <c r="F75" s="1081" t="s">
        <v>46</v>
      </c>
      <c r="G75" s="1099"/>
      <c r="H75" s="265">
        <f>H71+H73+H74</f>
        <v>88.800000000000011</v>
      </c>
      <c r="I75" s="265">
        <f>I71+I73+I74+I72</f>
        <v>85</v>
      </c>
      <c r="J75" s="265">
        <f t="shared" ref="J75:K75" si="16">J71+J73+J74</f>
        <v>0</v>
      </c>
      <c r="K75" s="265">
        <f t="shared" si="16"/>
        <v>0</v>
      </c>
    </row>
    <row r="76" spans="1:13" s="29" customFormat="1" ht="15" customHeight="1" thickBot="1" x14ac:dyDescent="0.25">
      <c r="A76" s="33">
        <v>1</v>
      </c>
      <c r="B76" s="34">
        <v>2</v>
      </c>
      <c r="C76" s="1394" t="s">
        <v>43</v>
      </c>
      <c r="D76" s="1395"/>
      <c r="E76" s="1395"/>
      <c r="F76" s="1396"/>
      <c r="G76" s="1396"/>
      <c r="H76" s="275">
        <f>H44+H47+H49+H51+H54+H57+H59+H61+H70+H75+H65</f>
        <v>2486.2000000000003</v>
      </c>
      <c r="I76" s="275">
        <f t="shared" ref="I76:K76" si="17">I44+I47+I49+I51+I54+I57+I59+I61+I70+I75+I65</f>
        <v>3016.6</v>
      </c>
      <c r="J76" s="275">
        <f t="shared" si="17"/>
        <v>2440</v>
      </c>
      <c r="K76" s="275">
        <f t="shared" si="17"/>
        <v>2500</v>
      </c>
    </row>
    <row r="77" spans="1:13" s="3" customFormat="1" ht="13.5" customHeight="1" thickBot="1" x14ac:dyDescent="0.25">
      <c r="A77" s="30">
        <v>1</v>
      </c>
      <c r="B77" s="36">
        <v>3</v>
      </c>
      <c r="C77" s="1374" t="s">
        <v>201</v>
      </c>
      <c r="D77" s="1375"/>
      <c r="E77" s="1375"/>
      <c r="F77" s="1375"/>
      <c r="G77" s="1375"/>
      <c r="H77" s="1375"/>
      <c r="I77" s="1375"/>
      <c r="J77" s="1375"/>
      <c r="K77" s="1376"/>
    </row>
    <row r="78" spans="1:13" s="29" customFormat="1" ht="16.5" hidden="1" customHeight="1" x14ac:dyDescent="0.2">
      <c r="A78" s="1397">
        <v>1</v>
      </c>
      <c r="B78" s="1399">
        <v>3</v>
      </c>
      <c r="C78" s="1437">
        <v>1</v>
      </c>
      <c r="D78" s="1123" t="s">
        <v>202</v>
      </c>
      <c r="E78" s="1125" t="s">
        <v>191</v>
      </c>
      <c r="F78" s="141" t="s">
        <v>117</v>
      </c>
      <c r="G78" s="148" t="s">
        <v>73</v>
      </c>
      <c r="H78" s="208"/>
      <c r="I78" s="151"/>
      <c r="J78" s="151"/>
      <c r="K78" s="151"/>
    </row>
    <row r="79" spans="1:13" s="29" customFormat="1" ht="16.5" hidden="1" customHeight="1" thickBot="1" x14ac:dyDescent="0.25">
      <c r="A79" s="1435"/>
      <c r="B79" s="1436"/>
      <c r="C79" s="1437"/>
      <c r="D79" s="1124"/>
      <c r="E79" s="1125"/>
      <c r="F79" s="195" t="s">
        <v>117</v>
      </c>
      <c r="G79" s="139" t="s">
        <v>74</v>
      </c>
      <c r="H79" s="154"/>
      <c r="I79" s="146"/>
      <c r="J79" s="146"/>
      <c r="K79" s="146"/>
    </row>
    <row r="80" spans="1:13" s="29" customFormat="1" ht="16.5" hidden="1" customHeight="1" thickBot="1" x14ac:dyDescent="0.25">
      <c r="A80" s="1398"/>
      <c r="B80" s="1400"/>
      <c r="C80" s="1402"/>
      <c r="D80" s="1124"/>
      <c r="E80" s="1126"/>
      <c r="F80" s="1404" t="s">
        <v>46</v>
      </c>
      <c r="G80" s="1446"/>
      <c r="H80" s="105"/>
      <c r="I80" s="189"/>
      <c r="J80" s="189"/>
      <c r="K80" s="189"/>
    </row>
    <row r="81" spans="1:14" s="29" customFormat="1" ht="16.5" hidden="1" customHeight="1" x14ac:dyDescent="0.2">
      <c r="A81" s="1397">
        <v>1</v>
      </c>
      <c r="B81" s="1399">
        <v>3</v>
      </c>
      <c r="C81" s="1428">
        <v>2</v>
      </c>
      <c r="D81" s="1440" t="s">
        <v>393</v>
      </c>
      <c r="E81" s="1079" t="s">
        <v>205</v>
      </c>
      <c r="F81" s="141" t="s">
        <v>117</v>
      </c>
      <c r="G81" s="155" t="s">
        <v>79</v>
      </c>
      <c r="H81" s="154"/>
      <c r="I81" s="146"/>
      <c r="J81" s="146"/>
      <c r="K81" s="146"/>
    </row>
    <row r="82" spans="1:14" s="29" customFormat="1" ht="16.5" hidden="1" customHeight="1" x14ac:dyDescent="0.2">
      <c r="A82" s="1435"/>
      <c r="B82" s="1436"/>
      <c r="C82" s="1438"/>
      <c r="D82" s="1441"/>
      <c r="E82" s="1443"/>
      <c r="F82" s="141" t="s">
        <v>117</v>
      </c>
      <c r="G82" s="143" t="s">
        <v>72</v>
      </c>
      <c r="H82" s="154"/>
      <c r="I82" s="146"/>
      <c r="J82" s="146"/>
      <c r="K82" s="146"/>
    </row>
    <row r="83" spans="1:14" s="29" customFormat="1" ht="16.5" hidden="1" customHeight="1" thickBot="1" x14ac:dyDescent="0.25">
      <c r="A83" s="1435"/>
      <c r="B83" s="1436"/>
      <c r="C83" s="1438"/>
      <c r="D83" s="1441"/>
      <c r="E83" s="1443"/>
      <c r="F83" s="141" t="s">
        <v>117</v>
      </c>
      <c r="G83" s="148" t="s">
        <v>73</v>
      </c>
      <c r="H83" s="154"/>
      <c r="I83" s="146"/>
      <c r="J83" s="146"/>
      <c r="K83" s="146"/>
    </row>
    <row r="84" spans="1:14" s="29" customFormat="1" ht="19.5" hidden="1" customHeight="1" thickBot="1" x14ac:dyDescent="0.25">
      <c r="A84" s="1398"/>
      <c r="B84" s="1400"/>
      <c r="C84" s="1439"/>
      <c r="D84" s="1442"/>
      <c r="E84" s="1444"/>
      <c r="F84" s="1337" t="s">
        <v>46</v>
      </c>
      <c r="G84" s="1445"/>
      <c r="H84" s="154"/>
      <c r="I84" s="146"/>
      <c r="J84" s="146"/>
      <c r="K84" s="146"/>
    </row>
    <row r="85" spans="1:14" s="29" customFormat="1" ht="16.5" hidden="1" customHeight="1" x14ac:dyDescent="0.2">
      <c r="A85" s="1397">
        <v>1</v>
      </c>
      <c r="B85" s="1399">
        <v>3</v>
      </c>
      <c r="C85" s="1401">
        <v>3</v>
      </c>
      <c r="D85" s="1124" t="s">
        <v>203</v>
      </c>
      <c r="E85" s="1430" t="s">
        <v>205</v>
      </c>
      <c r="F85" s="141" t="s">
        <v>247</v>
      </c>
      <c r="G85" s="148" t="s">
        <v>72</v>
      </c>
      <c r="H85" s="154"/>
      <c r="I85" s="146"/>
      <c r="J85" s="146"/>
      <c r="K85" s="146"/>
    </row>
    <row r="86" spans="1:14" s="29" customFormat="1" ht="10.8" hidden="1" thickBot="1" x14ac:dyDescent="0.25">
      <c r="A86" s="1435"/>
      <c r="B86" s="1436"/>
      <c r="C86" s="1437"/>
      <c r="D86" s="1124"/>
      <c r="E86" s="1125"/>
      <c r="F86" s="195" t="s">
        <v>247</v>
      </c>
      <c r="G86" s="139" t="s">
        <v>73</v>
      </c>
      <c r="H86" s="154"/>
      <c r="I86" s="146"/>
      <c r="J86" s="146"/>
      <c r="K86" s="146"/>
    </row>
    <row r="87" spans="1:14" s="29" customFormat="1" ht="10.8" hidden="1" thickBot="1" x14ac:dyDescent="0.25">
      <c r="A87" s="1398"/>
      <c r="B87" s="1400"/>
      <c r="C87" s="1402"/>
      <c r="D87" s="1124"/>
      <c r="E87" s="1126"/>
      <c r="F87" s="1404" t="s">
        <v>46</v>
      </c>
      <c r="G87" s="1446"/>
      <c r="H87" s="221"/>
      <c r="I87" s="273"/>
      <c r="J87" s="273"/>
      <c r="K87" s="273"/>
    </row>
    <row r="88" spans="1:14" s="29" customFormat="1" ht="1.5" hidden="1" customHeight="1" x14ac:dyDescent="0.2">
      <c r="A88" s="1053">
        <v>1</v>
      </c>
      <c r="B88" s="1056">
        <v>3</v>
      </c>
      <c r="C88" s="1094">
        <v>4</v>
      </c>
      <c r="D88" s="1346" t="s">
        <v>601</v>
      </c>
      <c r="E88" s="1432" t="s">
        <v>513</v>
      </c>
      <c r="F88" s="184" t="s">
        <v>645</v>
      </c>
      <c r="G88" s="181" t="s">
        <v>72</v>
      </c>
      <c r="H88" s="206"/>
      <c r="I88" s="206"/>
      <c r="J88" s="206"/>
      <c r="K88" s="206"/>
    </row>
    <row r="89" spans="1:14" s="29" customFormat="1" ht="15" hidden="1" customHeight="1" thickBot="1" x14ac:dyDescent="0.25">
      <c r="A89" s="1054"/>
      <c r="B89" s="1057"/>
      <c r="C89" s="1122"/>
      <c r="D89" s="1347"/>
      <c r="E89" s="1433"/>
      <c r="F89" s="185" t="s">
        <v>645</v>
      </c>
      <c r="G89" s="186" t="s">
        <v>566</v>
      </c>
      <c r="H89" s="202"/>
      <c r="I89" s="202"/>
      <c r="J89" s="202"/>
      <c r="K89" s="202"/>
    </row>
    <row r="90" spans="1:14" s="29" customFormat="1" ht="15" hidden="1" customHeight="1" thickBot="1" x14ac:dyDescent="0.25">
      <c r="A90" s="1055"/>
      <c r="B90" s="1058"/>
      <c r="C90" s="1095"/>
      <c r="D90" s="1348"/>
      <c r="E90" s="1434"/>
      <c r="F90" s="1392" t="s">
        <v>46</v>
      </c>
      <c r="G90" s="1431"/>
      <c r="H90" s="274">
        <f t="shared" ref="H90:I90" si="18">H88+H89</f>
        <v>0</v>
      </c>
      <c r="I90" s="274">
        <f t="shared" si="18"/>
        <v>0</v>
      </c>
      <c r="J90" s="274">
        <f t="shared" ref="J90:K90" si="19">J88+J89</f>
        <v>0</v>
      </c>
      <c r="K90" s="274">
        <f t="shared" si="19"/>
        <v>0</v>
      </c>
    </row>
    <row r="91" spans="1:14" s="29" customFormat="1" ht="16.5" customHeight="1" x14ac:dyDescent="0.2">
      <c r="A91" s="1397">
        <v>1</v>
      </c>
      <c r="B91" s="1399">
        <v>3</v>
      </c>
      <c r="C91" s="1401">
        <v>5</v>
      </c>
      <c r="D91" s="1096" t="s">
        <v>204</v>
      </c>
      <c r="E91" s="1097" t="s">
        <v>205</v>
      </c>
      <c r="F91" s="999" t="s">
        <v>186</v>
      </c>
      <c r="G91" s="1000" t="s">
        <v>72</v>
      </c>
      <c r="H91" s="978">
        <v>110.8</v>
      </c>
      <c r="I91" s="590">
        <v>50</v>
      </c>
      <c r="J91" s="590">
        <v>100</v>
      </c>
      <c r="K91" s="590">
        <v>100</v>
      </c>
    </row>
    <row r="92" spans="1:14" s="29" customFormat="1" ht="16.5" customHeight="1" thickBot="1" x14ac:dyDescent="0.25">
      <c r="A92" s="1435"/>
      <c r="B92" s="1436"/>
      <c r="C92" s="1437"/>
      <c r="D92" s="1041"/>
      <c r="E92" s="1422"/>
      <c r="F92" s="1001" t="s">
        <v>186</v>
      </c>
      <c r="G92" s="989" t="s">
        <v>105</v>
      </c>
      <c r="H92" s="1003">
        <v>8.4</v>
      </c>
      <c r="I92" s="915"/>
      <c r="J92" s="915"/>
      <c r="K92" s="915"/>
    </row>
    <row r="93" spans="1:14" s="29" customFormat="1" ht="16.5" customHeight="1" thickBot="1" x14ac:dyDescent="0.25">
      <c r="A93" s="1398"/>
      <c r="B93" s="1400"/>
      <c r="C93" s="1402"/>
      <c r="D93" s="1096"/>
      <c r="E93" s="1427"/>
      <c r="F93" s="1404" t="s">
        <v>46</v>
      </c>
      <c r="G93" s="1405"/>
      <c r="H93" s="736">
        <f>H91+H92</f>
        <v>119.2</v>
      </c>
      <c r="I93" s="736">
        <f t="shared" ref="I93:K93" si="20">I91+I92</f>
        <v>50</v>
      </c>
      <c r="J93" s="736">
        <f t="shared" si="20"/>
        <v>100</v>
      </c>
      <c r="K93" s="736">
        <f t="shared" si="20"/>
        <v>100</v>
      </c>
    </row>
    <row r="94" spans="1:14" s="29" customFormat="1" ht="16.5" hidden="1" customHeight="1" thickBot="1" x14ac:dyDescent="0.25">
      <c r="A94" s="1397">
        <v>1</v>
      </c>
      <c r="B94" s="1399">
        <v>3</v>
      </c>
      <c r="C94" s="1401">
        <v>6</v>
      </c>
      <c r="D94" s="1124" t="s">
        <v>206</v>
      </c>
      <c r="E94" s="1430" t="s">
        <v>191</v>
      </c>
      <c r="F94" s="716" t="s">
        <v>186</v>
      </c>
      <c r="G94" s="139" t="s">
        <v>72</v>
      </c>
      <c r="H94" s="718">
        <v>0</v>
      </c>
      <c r="I94" s="216">
        <v>0</v>
      </c>
      <c r="J94" s="216"/>
      <c r="K94" s="216"/>
    </row>
    <row r="95" spans="1:14" s="29" customFormat="1" ht="16.5" hidden="1" customHeight="1" thickBot="1" x14ac:dyDescent="0.25">
      <c r="A95" s="1398"/>
      <c r="B95" s="1400"/>
      <c r="C95" s="1402"/>
      <c r="D95" s="1124"/>
      <c r="E95" s="1126"/>
      <c r="F95" s="1392" t="s">
        <v>46</v>
      </c>
      <c r="G95" s="1393"/>
      <c r="H95" s="105">
        <v>0</v>
      </c>
      <c r="I95" s="222">
        <v>0</v>
      </c>
      <c r="J95" s="222"/>
      <c r="K95" s="222"/>
    </row>
    <row r="96" spans="1:14" s="29" customFormat="1" ht="16.5" customHeight="1" thickBot="1" x14ac:dyDescent="0.25">
      <c r="A96" s="1397">
        <v>1</v>
      </c>
      <c r="B96" s="1399">
        <v>3</v>
      </c>
      <c r="C96" s="1401">
        <v>7</v>
      </c>
      <c r="D96" s="1047" t="s">
        <v>207</v>
      </c>
      <c r="E96" s="1097" t="s">
        <v>700</v>
      </c>
      <c r="F96" s="606" t="s">
        <v>247</v>
      </c>
      <c r="G96" s="86" t="s">
        <v>72</v>
      </c>
      <c r="H96" s="562">
        <v>241.9</v>
      </c>
      <c r="I96" s="973">
        <v>298.95999999999998</v>
      </c>
      <c r="J96" s="973">
        <v>162</v>
      </c>
      <c r="K96" s="973">
        <v>161</v>
      </c>
      <c r="L96" s="527"/>
      <c r="N96" s="1"/>
    </row>
    <row r="97" spans="1:14" s="29" customFormat="1" ht="16.5" customHeight="1" thickBot="1" x14ac:dyDescent="0.25">
      <c r="A97" s="1398"/>
      <c r="B97" s="1400"/>
      <c r="C97" s="1402"/>
      <c r="D97" s="1047"/>
      <c r="E97" s="1427"/>
      <c r="F97" s="1404" t="s">
        <v>46</v>
      </c>
      <c r="G97" s="1405"/>
      <c r="H97" s="735">
        <f t="shared" ref="H97:I97" si="21">H96</f>
        <v>241.9</v>
      </c>
      <c r="I97" s="736">
        <f t="shared" si="21"/>
        <v>298.95999999999998</v>
      </c>
      <c r="J97" s="736">
        <f t="shared" ref="J97:K97" si="22">J96</f>
        <v>162</v>
      </c>
      <c r="K97" s="736">
        <f t="shared" si="22"/>
        <v>161</v>
      </c>
      <c r="L97" s="1"/>
      <c r="N97" s="1"/>
    </row>
    <row r="98" spans="1:14" s="29" customFormat="1" ht="16.5" hidden="1" customHeight="1" thickBot="1" x14ac:dyDescent="0.25">
      <c r="A98" s="1397">
        <v>1</v>
      </c>
      <c r="B98" s="1399">
        <v>3</v>
      </c>
      <c r="C98" s="1401">
        <v>8</v>
      </c>
      <c r="D98" s="1096" t="s">
        <v>208</v>
      </c>
      <c r="E98" s="1426" t="s">
        <v>444</v>
      </c>
      <c r="F98" s="31" t="s">
        <v>117</v>
      </c>
      <c r="G98" s="32" t="s">
        <v>72</v>
      </c>
      <c r="H98" s="739"/>
      <c r="I98" s="224"/>
      <c r="J98" s="224"/>
      <c r="K98" s="224"/>
      <c r="N98" s="1"/>
    </row>
    <row r="99" spans="1:14" s="29" customFormat="1" ht="16.5" hidden="1" customHeight="1" thickBot="1" x14ac:dyDescent="0.25">
      <c r="A99" s="1398"/>
      <c r="B99" s="1400"/>
      <c r="C99" s="1402"/>
      <c r="D99" s="1096"/>
      <c r="E99" s="1427"/>
      <c r="F99" s="1392" t="s">
        <v>46</v>
      </c>
      <c r="G99" s="1393"/>
      <c r="H99" s="105">
        <f t="shared" ref="H99:I99" si="23">H98</f>
        <v>0</v>
      </c>
      <c r="I99" s="222">
        <f t="shared" si="23"/>
        <v>0</v>
      </c>
      <c r="J99" s="222">
        <f t="shared" ref="J99:K99" si="24">J98</f>
        <v>0</v>
      </c>
      <c r="K99" s="222">
        <f t="shared" si="24"/>
        <v>0</v>
      </c>
      <c r="N99" s="1"/>
    </row>
    <row r="100" spans="1:14" s="29" customFormat="1" ht="16.5" customHeight="1" thickBot="1" x14ac:dyDescent="0.25">
      <c r="A100" s="1397">
        <v>1</v>
      </c>
      <c r="B100" s="1399">
        <v>3</v>
      </c>
      <c r="C100" s="1401">
        <v>9</v>
      </c>
      <c r="D100" s="1096" t="s">
        <v>638</v>
      </c>
      <c r="E100" s="1426" t="s">
        <v>191</v>
      </c>
      <c r="F100" s="734" t="s">
        <v>117</v>
      </c>
      <c r="G100" s="726" t="s">
        <v>72</v>
      </c>
      <c r="H100" s="1004">
        <v>19.2</v>
      </c>
      <c r="I100" s="555">
        <v>80</v>
      </c>
      <c r="J100" s="555">
        <v>50</v>
      </c>
      <c r="K100" s="555">
        <v>50</v>
      </c>
    </row>
    <row r="101" spans="1:14" s="29" customFormat="1" ht="16.2" customHeight="1" thickBot="1" x14ac:dyDescent="0.25">
      <c r="A101" s="1398"/>
      <c r="B101" s="1400"/>
      <c r="C101" s="1402"/>
      <c r="D101" s="1096"/>
      <c r="E101" s="1427"/>
      <c r="F101" s="1404" t="s">
        <v>46</v>
      </c>
      <c r="G101" s="1405"/>
      <c r="H101" s="735">
        <f t="shared" ref="H101:I101" si="25">H100</f>
        <v>19.2</v>
      </c>
      <c r="I101" s="736">
        <f t="shared" si="25"/>
        <v>80</v>
      </c>
      <c r="J101" s="736">
        <f t="shared" ref="J101:K101" si="26">J100</f>
        <v>50</v>
      </c>
      <c r="K101" s="736">
        <f t="shared" si="26"/>
        <v>50</v>
      </c>
    </row>
    <row r="102" spans="1:14" s="29" customFormat="1" ht="16.5" hidden="1" customHeight="1" thickBot="1" x14ac:dyDescent="0.25">
      <c r="A102" s="1397">
        <v>1</v>
      </c>
      <c r="B102" s="1399">
        <v>3</v>
      </c>
      <c r="C102" s="1401">
        <v>10</v>
      </c>
      <c r="D102" s="1425" t="s">
        <v>209</v>
      </c>
      <c r="E102" s="1426" t="s">
        <v>191</v>
      </c>
      <c r="F102" s="31" t="s">
        <v>160</v>
      </c>
      <c r="G102" s="32" t="s">
        <v>72</v>
      </c>
      <c r="H102" s="739"/>
      <c r="I102" s="224"/>
      <c r="J102" s="224"/>
      <c r="K102" s="224"/>
    </row>
    <row r="103" spans="1:14" s="29" customFormat="1" ht="15.75" hidden="1" customHeight="1" thickBot="1" x14ac:dyDescent="0.25">
      <c r="A103" s="1398"/>
      <c r="B103" s="1400"/>
      <c r="C103" s="1402"/>
      <c r="D103" s="1425"/>
      <c r="E103" s="1427"/>
      <c r="F103" s="1081" t="s">
        <v>46</v>
      </c>
      <c r="G103" s="1405"/>
      <c r="H103" s="105">
        <f t="shared" ref="H103:I103" si="27">H102</f>
        <v>0</v>
      </c>
      <c r="I103" s="222">
        <f t="shared" si="27"/>
        <v>0</v>
      </c>
      <c r="J103" s="222">
        <f t="shared" ref="J103:K103" si="28">J102</f>
        <v>0</v>
      </c>
      <c r="K103" s="222">
        <f t="shared" si="28"/>
        <v>0</v>
      </c>
    </row>
    <row r="104" spans="1:14" s="29" customFormat="1" ht="16.5" hidden="1" customHeight="1" thickBot="1" x14ac:dyDescent="0.25">
      <c r="A104" s="1397">
        <v>1</v>
      </c>
      <c r="B104" s="1399">
        <v>3</v>
      </c>
      <c r="C104" s="1428">
        <v>11</v>
      </c>
      <c r="D104" s="1077" t="s">
        <v>434</v>
      </c>
      <c r="E104" s="1079" t="s">
        <v>191</v>
      </c>
      <c r="F104" s="195" t="s">
        <v>160</v>
      </c>
      <c r="G104" s="139" t="s">
        <v>79</v>
      </c>
      <c r="H104" s="154">
        <v>0</v>
      </c>
      <c r="I104" s="201">
        <v>0</v>
      </c>
      <c r="J104" s="201"/>
      <c r="K104" s="201"/>
    </row>
    <row r="105" spans="1:14" s="29" customFormat="1" ht="18" hidden="1" customHeight="1" thickBot="1" x14ac:dyDescent="0.25">
      <c r="A105" s="1398"/>
      <c r="B105" s="1400"/>
      <c r="C105" s="1429"/>
      <c r="D105" s="1078"/>
      <c r="E105" s="1080"/>
      <c r="F105" s="1081" t="s">
        <v>46</v>
      </c>
      <c r="G105" s="1405"/>
      <c r="H105" s="105">
        <v>0</v>
      </c>
      <c r="I105" s="222">
        <v>0</v>
      </c>
      <c r="J105" s="222"/>
      <c r="K105" s="222"/>
    </row>
    <row r="106" spans="1:14" s="29" customFormat="1" ht="18.600000000000001" customHeight="1" x14ac:dyDescent="0.2">
      <c r="A106" s="1053">
        <v>1</v>
      </c>
      <c r="B106" s="1056">
        <v>3</v>
      </c>
      <c r="C106" s="1094">
        <v>12</v>
      </c>
      <c r="D106" s="1100" t="s">
        <v>548</v>
      </c>
      <c r="E106" s="1419" t="s">
        <v>205</v>
      </c>
      <c r="F106" s="884" t="s">
        <v>247</v>
      </c>
      <c r="G106" s="879" t="s">
        <v>79</v>
      </c>
      <c r="H106" s="101"/>
      <c r="I106" s="200"/>
      <c r="J106" s="200"/>
      <c r="K106" s="200"/>
    </row>
    <row r="107" spans="1:14" s="29" customFormat="1" ht="16.95" customHeight="1" x14ac:dyDescent="0.2">
      <c r="A107" s="1054"/>
      <c r="B107" s="1057"/>
      <c r="C107" s="1122"/>
      <c r="D107" s="1100"/>
      <c r="E107" s="1420"/>
      <c r="F107" s="885" t="s">
        <v>247</v>
      </c>
      <c r="G107" s="880" t="s">
        <v>73</v>
      </c>
      <c r="H107" s="101">
        <v>1.1000000000000001</v>
      </c>
      <c r="I107" s="200">
        <v>313.39999999999998</v>
      </c>
      <c r="J107" s="200"/>
      <c r="K107" s="200"/>
      <c r="L107" s="527"/>
      <c r="M107" s="1"/>
    </row>
    <row r="108" spans="1:14" s="29" customFormat="1" ht="16.2" customHeight="1" thickBot="1" x14ac:dyDescent="0.25">
      <c r="A108" s="1054"/>
      <c r="B108" s="1057"/>
      <c r="C108" s="1122"/>
      <c r="D108" s="1100"/>
      <c r="E108" s="1420"/>
      <c r="F108" s="886" t="s">
        <v>247</v>
      </c>
      <c r="G108" s="689" t="s">
        <v>565</v>
      </c>
      <c r="H108" s="930">
        <v>0.6</v>
      </c>
      <c r="I108" s="903">
        <v>313.39999999999998</v>
      </c>
      <c r="J108" s="903"/>
      <c r="K108" s="903"/>
    </row>
    <row r="109" spans="1:14" s="29" customFormat="1" ht="13.2" customHeight="1" thickBot="1" x14ac:dyDescent="0.25">
      <c r="A109" s="1055"/>
      <c r="B109" s="1058"/>
      <c r="C109" s="1095"/>
      <c r="D109" s="1100"/>
      <c r="E109" s="1421"/>
      <c r="F109" s="1212" t="s">
        <v>46</v>
      </c>
      <c r="G109" s="1278"/>
      <c r="H109" s="441">
        <f t="shared" ref="H109:I109" si="29">H106+H107+H108</f>
        <v>1.7000000000000002</v>
      </c>
      <c r="I109" s="265">
        <f t="shared" si="29"/>
        <v>626.79999999999995</v>
      </c>
      <c r="J109" s="265">
        <f t="shared" ref="J109:K109" si="30">J106+J107+J108</f>
        <v>0</v>
      </c>
      <c r="K109" s="265">
        <f t="shared" si="30"/>
        <v>0</v>
      </c>
    </row>
    <row r="110" spans="1:14" s="29" customFormat="1" ht="16.5" customHeight="1" x14ac:dyDescent="0.2">
      <c r="A110" s="1053">
        <v>1</v>
      </c>
      <c r="B110" s="1056">
        <v>3</v>
      </c>
      <c r="C110" s="1094">
        <v>13</v>
      </c>
      <c r="D110" s="1100" t="s">
        <v>750</v>
      </c>
      <c r="E110" s="1097" t="s">
        <v>205</v>
      </c>
      <c r="F110" s="887" t="s">
        <v>247</v>
      </c>
      <c r="G110" s="881" t="s">
        <v>79</v>
      </c>
      <c r="H110" s="297"/>
      <c r="I110" s="214"/>
      <c r="J110" s="214"/>
      <c r="K110" s="214"/>
      <c r="M110" s="1"/>
    </row>
    <row r="111" spans="1:14" s="29" customFormat="1" ht="16.5" customHeight="1" x14ac:dyDescent="0.2">
      <c r="A111" s="1054"/>
      <c r="B111" s="1057"/>
      <c r="C111" s="1122"/>
      <c r="D111" s="1100"/>
      <c r="E111" s="1422"/>
      <c r="F111" s="888" t="s">
        <v>247</v>
      </c>
      <c r="G111" s="882" t="s">
        <v>72</v>
      </c>
      <c r="H111" s="101">
        <v>35</v>
      </c>
      <c r="I111" s="200">
        <v>55</v>
      </c>
      <c r="J111" s="200"/>
      <c r="K111" s="200"/>
      <c r="L111" s="1"/>
    </row>
    <row r="112" spans="1:14" s="29" customFormat="1" ht="17.399999999999999" customHeight="1" thickBot="1" x14ac:dyDescent="0.25">
      <c r="A112" s="1054"/>
      <c r="B112" s="1057"/>
      <c r="C112" s="1122"/>
      <c r="D112" s="1100"/>
      <c r="E112" s="1422"/>
      <c r="F112" s="889" t="s">
        <v>247</v>
      </c>
      <c r="G112" s="883" t="s">
        <v>73</v>
      </c>
      <c r="H112" s="562">
        <v>5.7</v>
      </c>
      <c r="I112" s="555">
        <v>312.7</v>
      </c>
      <c r="J112" s="555"/>
      <c r="K112" s="555"/>
      <c r="L112" s="527"/>
    </row>
    <row r="113" spans="1:12" s="29" customFormat="1" ht="16.5" customHeight="1" thickBot="1" x14ac:dyDescent="0.25">
      <c r="A113" s="1055"/>
      <c r="B113" s="1058"/>
      <c r="C113" s="1095"/>
      <c r="D113" s="1100"/>
      <c r="E113" s="1098"/>
      <c r="F113" s="1423" t="s">
        <v>46</v>
      </c>
      <c r="G113" s="1424"/>
      <c r="H113" s="323">
        <f t="shared" ref="H113" si="31">H110+H111+H112</f>
        <v>40.700000000000003</v>
      </c>
      <c r="I113" s="324">
        <f>I110+I111+I112</f>
        <v>367.7</v>
      </c>
      <c r="J113" s="324">
        <f t="shared" ref="J113:K113" si="32">J110+J111+J112</f>
        <v>0</v>
      </c>
      <c r="K113" s="324">
        <f t="shared" si="32"/>
        <v>0</v>
      </c>
    </row>
    <row r="114" spans="1:12" s="29" customFormat="1" ht="16.5" customHeight="1" x14ac:dyDescent="0.2">
      <c r="A114" s="1362">
        <v>1</v>
      </c>
      <c r="B114" s="1148">
        <v>3</v>
      </c>
      <c r="C114" s="1317">
        <v>14</v>
      </c>
      <c r="D114" s="1318" t="s">
        <v>678</v>
      </c>
      <c r="E114" s="1406" t="s">
        <v>205</v>
      </c>
      <c r="F114" s="884" t="s">
        <v>247</v>
      </c>
      <c r="G114" s="879" t="s">
        <v>79</v>
      </c>
      <c r="H114" s="708"/>
      <c r="I114" s="214"/>
      <c r="J114" s="214"/>
      <c r="K114" s="214"/>
      <c r="L114" s="1"/>
    </row>
    <row r="115" spans="1:12" s="29" customFormat="1" ht="15.6" customHeight="1" x14ac:dyDescent="0.2">
      <c r="A115" s="1054"/>
      <c r="B115" s="1148"/>
      <c r="C115" s="1317"/>
      <c r="D115" s="1318"/>
      <c r="E115" s="1406"/>
      <c r="F115" s="885" t="s">
        <v>247</v>
      </c>
      <c r="G115" s="880" t="s">
        <v>73</v>
      </c>
      <c r="H115" s="101"/>
      <c r="I115" s="200"/>
      <c r="J115" s="200"/>
      <c r="K115" s="200"/>
    </row>
    <row r="116" spans="1:12" s="29" customFormat="1" ht="0.6" hidden="1" customHeight="1" x14ac:dyDescent="0.2">
      <c r="A116" s="1054"/>
      <c r="B116" s="1148"/>
      <c r="C116" s="1317"/>
      <c r="D116" s="1318"/>
      <c r="E116" s="1406"/>
      <c r="F116" s="892" t="s">
        <v>247</v>
      </c>
      <c r="G116" s="890" t="s">
        <v>74</v>
      </c>
      <c r="H116" s="496"/>
      <c r="I116" s="497"/>
      <c r="J116" s="497"/>
      <c r="K116" s="497"/>
    </row>
    <row r="117" spans="1:12" s="29" customFormat="1" ht="16.5" customHeight="1" thickBot="1" x14ac:dyDescent="0.25">
      <c r="A117" s="1054"/>
      <c r="B117" s="1148"/>
      <c r="C117" s="1317"/>
      <c r="D117" s="1318"/>
      <c r="E117" s="1406"/>
      <c r="F117" s="893" t="s">
        <v>247</v>
      </c>
      <c r="G117" s="891" t="s">
        <v>105</v>
      </c>
      <c r="H117" s="101">
        <v>58.1</v>
      </c>
      <c r="I117" s="200">
        <v>38.700000000000003</v>
      </c>
      <c r="J117" s="200"/>
      <c r="K117" s="200"/>
      <c r="L117" s="1"/>
    </row>
    <row r="118" spans="1:12" s="29" customFormat="1" ht="16.5" customHeight="1" thickBot="1" x14ac:dyDescent="0.25">
      <c r="A118" s="1055"/>
      <c r="B118" s="1148"/>
      <c r="C118" s="1317"/>
      <c r="D118" s="1318"/>
      <c r="E118" s="1407"/>
      <c r="F118" s="1240" t="s">
        <v>46</v>
      </c>
      <c r="G118" s="1245"/>
      <c r="H118" s="323">
        <f t="shared" ref="H118:J118" si="33">H114+H115+H117</f>
        <v>58.1</v>
      </c>
      <c r="I118" s="324">
        <f t="shared" si="33"/>
        <v>38.700000000000003</v>
      </c>
      <c r="J118" s="324">
        <f t="shared" si="33"/>
        <v>0</v>
      </c>
      <c r="K118" s="324">
        <f t="shared" ref="K118" si="34">K114+K115+K117</f>
        <v>0</v>
      </c>
    </row>
    <row r="119" spans="1:12" s="29" customFormat="1" ht="15" customHeight="1" thickBot="1" x14ac:dyDescent="0.25">
      <c r="A119" s="33">
        <v>1</v>
      </c>
      <c r="B119" s="799">
        <v>3</v>
      </c>
      <c r="C119" s="1409" t="s">
        <v>43</v>
      </c>
      <c r="D119" s="1396"/>
      <c r="E119" s="1396"/>
      <c r="F119" s="1395"/>
      <c r="G119" s="1410"/>
      <c r="H119" s="275">
        <f>H80+H84+H87+H90+H93+H95+H97+H99+H101+H103+H105+H109+H113+H118</f>
        <v>480.8</v>
      </c>
      <c r="I119" s="275">
        <f>I80+I84+I87+I90+I93+I95+I97+I99+I101+I103+I105+I109+I113+I118</f>
        <v>1462.16</v>
      </c>
      <c r="J119" s="275">
        <f t="shared" ref="J119:K119" si="35">J80+J84+J87+J90+J93+J95+J97+J99+J101+J103+J105+J109+J113</f>
        <v>312</v>
      </c>
      <c r="K119" s="275">
        <f t="shared" si="35"/>
        <v>311</v>
      </c>
    </row>
    <row r="120" spans="1:12" s="29" customFormat="1" ht="15" customHeight="1" thickBot="1" x14ac:dyDescent="0.25">
      <c r="A120" s="37">
        <v>1</v>
      </c>
      <c r="B120" s="1411" t="s">
        <v>44</v>
      </c>
      <c r="C120" s="1412"/>
      <c r="D120" s="1412"/>
      <c r="E120" s="1412"/>
      <c r="F120" s="1412"/>
      <c r="G120" s="1413"/>
      <c r="H120" s="225">
        <f>H40+H76+H119</f>
        <v>3502.1000000000004</v>
      </c>
      <c r="I120" s="359">
        <f t="shared" ref="I120:J120" si="36">I40+I76+I119</f>
        <v>4918.96</v>
      </c>
      <c r="J120" s="359">
        <f t="shared" si="36"/>
        <v>2995.8</v>
      </c>
      <c r="K120" s="359">
        <f t="shared" ref="K120" si="37">K40+K76+K119</f>
        <v>3074.8</v>
      </c>
    </row>
    <row r="121" spans="1:12" s="29" customFormat="1" ht="15" customHeight="1" thickBot="1" x14ac:dyDescent="0.25">
      <c r="A121" s="1414" t="s">
        <v>45</v>
      </c>
      <c r="B121" s="1415"/>
      <c r="C121" s="1415"/>
      <c r="D121" s="1415"/>
      <c r="E121" s="1415"/>
      <c r="F121" s="1415"/>
      <c r="G121" s="1416"/>
      <c r="H121" s="388">
        <f t="shared" ref="H121:J121" si="38">H120</f>
        <v>3502.1000000000004</v>
      </c>
      <c r="I121" s="467">
        <f t="shared" si="38"/>
        <v>4918.96</v>
      </c>
      <c r="J121" s="467">
        <f t="shared" si="38"/>
        <v>2995.8</v>
      </c>
      <c r="K121" s="467">
        <f t="shared" ref="K121" si="39">K120</f>
        <v>3074.8</v>
      </c>
    </row>
    <row r="122" spans="1:12" s="29" customFormat="1" ht="15" customHeight="1" x14ac:dyDescent="0.2">
      <c r="A122" s="1115" t="s">
        <v>614</v>
      </c>
      <c r="B122" s="1116"/>
      <c r="C122" s="1116"/>
      <c r="D122" s="1116"/>
      <c r="E122" s="1116"/>
      <c r="F122" s="1116"/>
      <c r="G122" s="1116"/>
      <c r="H122" s="227">
        <f>H22+H24+H29+H45+H48+H50+H52+H55+H58+H60+H82+H85+H91+H94+H98+H100+H102+H96+H88+H26+H111+H69+H36+H32+H72+H63</f>
        <v>2935.8</v>
      </c>
      <c r="I122" s="227">
        <f>I22+I24+I29+I45+I48+I50+I52+I55+I58+I60+I82+I85+I91+I94+I98+I100+I102+I96+I88+I26+I111+I69+I36+I32+I72+I63</f>
        <v>3580.16</v>
      </c>
      <c r="J122" s="227">
        <f t="shared" ref="J122:K122" si="40">J22+J24+J29+J45+J48+J50+J52+J55+J58+J60+J82+J85+J91+J94+J98+J100+J102+J96+J88+J26+J111+J69+J36+J32+J72+J63</f>
        <v>2995.8</v>
      </c>
      <c r="K122" s="227">
        <f t="shared" si="40"/>
        <v>3074.8</v>
      </c>
    </row>
    <row r="123" spans="1:12" s="29" customFormat="1" ht="15" customHeight="1" x14ac:dyDescent="0.2">
      <c r="A123" s="1343" t="s">
        <v>612</v>
      </c>
      <c r="B123" s="1344"/>
      <c r="C123" s="1344"/>
      <c r="D123" s="1344"/>
      <c r="E123" s="1344"/>
      <c r="F123" s="1344"/>
      <c r="G123" s="1345"/>
      <c r="H123" s="226">
        <f>H19+H27+H86+H66+H106+H110+H71+H114+H64</f>
        <v>72.2</v>
      </c>
      <c r="I123" s="226">
        <f t="shared" ref="I123:K123" si="41">I19+I27+I86+I66+I106+I110+I71+I114+I64</f>
        <v>0</v>
      </c>
      <c r="J123" s="226">
        <f t="shared" si="41"/>
        <v>0</v>
      </c>
      <c r="K123" s="226">
        <f t="shared" si="41"/>
        <v>0</v>
      </c>
    </row>
    <row r="124" spans="1:12" s="29" customFormat="1" ht="15" customHeight="1" x14ac:dyDescent="0.2">
      <c r="A124" s="1343" t="s">
        <v>618</v>
      </c>
      <c r="B124" s="1344"/>
      <c r="C124" s="1344"/>
      <c r="D124" s="1344"/>
      <c r="E124" s="1344"/>
      <c r="F124" s="1344"/>
      <c r="G124" s="1345"/>
      <c r="H124" s="200">
        <f>H16+H20+H30+H43+H53+H78+H83+H86+H107+H67+H85+H115+H62+H112</f>
        <v>265.2</v>
      </c>
      <c r="I124" s="200">
        <f t="shared" ref="I124:K124" si="42">I16+I20+I30+I43+I53+I78+I83+I86+I107+I67+I85+I115+I62+I112</f>
        <v>808.7</v>
      </c>
      <c r="J124" s="200">
        <f t="shared" si="42"/>
        <v>0</v>
      </c>
      <c r="K124" s="200">
        <f t="shared" si="42"/>
        <v>0</v>
      </c>
    </row>
    <row r="125" spans="1:12" s="29" customFormat="1" ht="15" customHeight="1" x14ac:dyDescent="0.2">
      <c r="A125" s="1117" t="s">
        <v>624</v>
      </c>
      <c r="B125" s="1118"/>
      <c r="C125" s="1118"/>
      <c r="D125" s="1118"/>
      <c r="E125" s="1118"/>
      <c r="F125" s="1118"/>
      <c r="G125" s="1118"/>
      <c r="H125" s="200">
        <f>H34+H89+H68+H74+H38</f>
        <v>112.3</v>
      </c>
      <c r="I125" s="200">
        <f t="shared" ref="I125:K125" si="43">I34+I89+I68+I74+I38</f>
        <v>22</v>
      </c>
      <c r="J125" s="200">
        <f t="shared" si="43"/>
        <v>0</v>
      </c>
      <c r="K125" s="200">
        <f t="shared" si="43"/>
        <v>0</v>
      </c>
    </row>
    <row r="126" spans="1:12" ht="15" customHeight="1" x14ac:dyDescent="0.25">
      <c r="A126" s="1343" t="s">
        <v>613</v>
      </c>
      <c r="B126" s="1344"/>
      <c r="C126" s="1344"/>
      <c r="D126" s="1344"/>
      <c r="E126" s="1344"/>
      <c r="F126" s="1344"/>
      <c r="G126" s="1345"/>
      <c r="H126" s="200">
        <f>H79+H108</f>
        <v>0.6</v>
      </c>
      <c r="I126" s="200">
        <f>I79+I108</f>
        <v>313.39999999999998</v>
      </c>
      <c r="J126" s="200">
        <f t="shared" ref="J126:K126" si="44">J79+J108</f>
        <v>0</v>
      </c>
      <c r="K126" s="200">
        <f t="shared" si="44"/>
        <v>0</v>
      </c>
    </row>
    <row r="127" spans="1:12" ht="15" customHeight="1" thickBot="1" x14ac:dyDescent="0.3">
      <c r="A127" s="1117" t="s">
        <v>616</v>
      </c>
      <c r="B127" s="1118"/>
      <c r="C127" s="1118"/>
      <c r="D127" s="1118"/>
      <c r="E127" s="1118"/>
      <c r="F127" s="1118"/>
      <c r="G127" s="1118"/>
      <c r="H127" s="228">
        <f>H117+H73+H37+H33+H92</f>
        <v>116</v>
      </c>
      <c r="I127" s="228">
        <f t="shared" ref="I127:K127" si="45">I117+I73+I37+I33+I92</f>
        <v>194.7</v>
      </c>
      <c r="J127" s="228">
        <f t="shared" si="45"/>
        <v>0</v>
      </c>
      <c r="K127" s="228">
        <f t="shared" si="45"/>
        <v>0</v>
      </c>
    </row>
    <row r="128" spans="1:12" ht="13.8" thickBot="1" x14ac:dyDescent="0.3">
      <c r="A128" s="1417" t="s">
        <v>48</v>
      </c>
      <c r="B128" s="1418"/>
      <c r="C128" s="1418"/>
      <c r="D128" s="1418"/>
      <c r="E128" s="1418"/>
      <c r="F128" s="1418"/>
      <c r="G128" s="1418"/>
      <c r="H128" s="466">
        <f>H122+H123+H124+H125+H126+H127</f>
        <v>3502.1</v>
      </c>
      <c r="I128" s="99">
        <f>I122+I123+I124+I125+I126+I127</f>
        <v>4918.9599999999991</v>
      </c>
      <c r="J128" s="99">
        <f t="shared" ref="J128" si="46">J122+J123+J124+J125+J126+J127</f>
        <v>2995.8</v>
      </c>
      <c r="K128" s="99">
        <f t="shared" ref="K128" si="47">K122+K123+K124+K125+K126+K127</f>
        <v>3074.8</v>
      </c>
    </row>
    <row r="129" spans="1:11" x14ac:dyDescent="0.25">
      <c r="A129" s="38"/>
      <c r="B129" s="38"/>
      <c r="C129" s="38"/>
      <c r="D129" s="38"/>
      <c r="E129" s="39"/>
      <c r="F129" s="40"/>
      <c r="G129" s="40"/>
      <c r="H129" s="41"/>
      <c r="I129" s="41"/>
      <c r="J129" s="41"/>
      <c r="K129" s="41"/>
    </row>
    <row r="130" spans="1:11" x14ac:dyDescent="0.25">
      <c r="A130" s="1408"/>
      <c r="B130" s="1408"/>
      <c r="C130" s="1408"/>
      <c r="D130" s="1408"/>
      <c r="E130" s="1408"/>
      <c r="F130" s="1408"/>
      <c r="G130" s="1408"/>
      <c r="H130" s="2"/>
      <c r="I130" s="2"/>
      <c r="J130" s="2"/>
      <c r="K130" s="2"/>
    </row>
    <row r="131" spans="1:11" x14ac:dyDescent="0.25">
      <c r="A131" s="1104" t="s">
        <v>156</v>
      </c>
      <c r="B131" s="1104"/>
      <c r="C131" s="1104"/>
      <c r="D131" s="1104"/>
      <c r="E131" s="1104"/>
      <c r="F131" s="1104"/>
      <c r="G131" s="1104"/>
      <c r="H131" s="2"/>
      <c r="I131" s="2"/>
      <c r="J131" s="2"/>
      <c r="K131" s="2"/>
    </row>
    <row r="132" spans="1:11" x14ac:dyDescent="0.25">
      <c r="A132" s="5"/>
      <c r="B132" s="5"/>
      <c r="C132" s="5"/>
      <c r="D132" s="5"/>
      <c r="E132" s="5"/>
      <c r="F132" s="27"/>
      <c r="G132" s="27"/>
      <c r="H132" s="28"/>
      <c r="I132" s="28"/>
      <c r="J132" s="28"/>
      <c r="K132" s="28"/>
    </row>
    <row r="133" spans="1:11" x14ac:dyDescent="0.25">
      <c r="A133" s="38"/>
      <c r="B133" s="38"/>
      <c r="C133" s="38"/>
      <c r="D133" s="38"/>
      <c r="E133" s="39"/>
      <c r="F133" s="42"/>
      <c r="G133" s="42"/>
      <c r="H133" s="41"/>
      <c r="I133" s="41"/>
      <c r="J133" s="41"/>
      <c r="K133" s="41"/>
    </row>
    <row r="134" spans="1:11" x14ac:dyDescent="0.25">
      <c r="A134" s="38"/>
      <c r="B134" s="38"/>
      <c r="C134" s="38"/>
      <c r="D134" s="38"/>
      <c r="E134" s="39"/>
      <c r="F134" s="42"/>
      <c r="G134" s="42"/>
      <c r="H134" s="41"/>
      <c r="I134" s="41"/>
      <c r="J134" s="41"/>
      <c r="K134" s="41"/>
    </row>
    <row r="135" spans="1:11" x14ac:dyDescent="0.25">
      <c r="A135" s="38"/>
      <c r="B135" s="38"/>
      <c r="C135" s="38"/>
      <c r="D135" s="38"/>
      <c r="E135" s="39"/>
      <c r="F135" s="42"/>
      <c r="G135" s="42"/>
      <c r="H135" s="41"/>
      <c r="I135" s="41"/>
      <c r="J135" s="41"/>
      <c r="K135" s="41"/>
    </row>
    <row r="136" spans="1:11" x14ac:dyDescent="0.25">
      <c r="A136" s="38"/>
      <c r="B136" s="38"/>
      <c r="C136" s="38"/>
      <c r="D136" s="38"/>
      <c r="E136" s="39"/>
      <c r="F136" s="42"/>
      <c r="G136" s="42"/>
      <c r="H136" s="38"/>
      <c r="I136" s="38"/>
      <c r="J136" s="38"/>
      <c r="K136" s="38"/>
    </row>
    <row r="137" spans="1:11" x14ac:dyDescent="0.25">
      <c r="A137" s="38"/>
      <c r="B137" s="38"/>
      <c r="C137" s="38"/>
      <c r="D137" s="38"/>
      <c r="E137" s="39"/>
      <c r="F137" s="42"/>
      <c r="G137" s="42"/>
      <c r="H137" s="41"/>
      <c r="I137" s="41"/>
      <c r="J137" s="41"/>
      <c r="K137" s="41"/>
    </row>
    <row r="138" spans="1:11" x14ac:dyDescent="0.25">
      <c r="A138" s="38"/>
      <c r="B138" s="38"/>
      <c r="C138" s="38"/>
      <c r="D138" s="38"/>
      <c r="E138" s="39"/>
      <c r="F138" s="42"/>
      <c r="G138" s="42"/>
      <c r="H138" s="41"/>
      <c r="I138" s="41"/>
      <c r="J138" s="41"/>
      <c r="K138" s="41"/>
    </row>
    <row r="139" spans="1:11" x14ac:dyDescent="0.25">
      <c r="A139" s="38"/>
      <c r="B139" s="38"/>
      <c r="C139" s="38"/>
      <c r="D139" s="38"/>
      <c r="E139" s="39"/>
      <c r="F139" s="42"/>
      <c r="G139" s="42"/>
      <c r="H139" s="41"/>
      <c r="I139" s="41"/>
      <c r="J139" s="41"/>
      <c r="K139" s="41"/>
    </row>
    <row r="140" spans="1:11" x14ac:dyDescent="0.25">
      <c r="A140" s="38"/>
      <c r="B140" s="38"/>
      <c r="C140" s="38"/>
      <c r="D140" s="38"/>
      <c r="E140" s="39"/>
      <c r="F140" s="42"/>
      <c r="G140" s="42"/>
      <c r="H140" s="41"/>
      <c r="I140" s="41"/>
      <c r="J140" s="41"/>
      <c r="K140" s="41"/>
    </row>
    <row r="141" spans="1:11" x14ac:dyDescent="0.25">
      <c r="F141" s="43"/>
      <c r="G141" s="43"/>
      <c r="H141" s="44"/>
      <c r="I141" s="44"/>
      <c r="J141" s="44"/>
      <c r="K141" s="44"/>
    </row>
  </sheetData>
  <mergeCells count="233">
    <mergeCell ref="A36:A39"/>
    <mergeCell ref="B36:B39"/>
    <mergeCell ref="C36:C39"/>
    <mergeCell ref="D36:D39"/>
    <mergeCell ref="E36:E39"/>
    <mergeCell ref="F39:G39"/>
    <mergeCell ref="C5:G5"/>
    <mergeCell ref="C6:G6"/>
    <mergeCell ref="A8:A11"/>
    <mergeCell ref="B8:B11"/>
    <mergeCell ref="C8:C11"/>
    <mergeCell ref="D8:D11"/>
    <mergeCell ref="E8:E11"/>
    <mergeCell ref="F8:F11"/>
    <mergeCell ref="G8:G11"/>
    <mergeCell ref="F21:G21"/>
    <mergeCell ref="A22:A23"/>
    <mergeCell ref="B22:B23"/>
    <mergeCell ref="C22:C23"/>
    <mergeCell ref="D22:D23"/>
    <mergeCell ref="F28:G28"/>
    <mergeCell ref="A26:A28"/>
    <mergeCell ref="B26:B28"/>
    <mergeCell ref="C26:C28"/>
    <mergeCell ref="J9:J11"/>
    <mergeCell ref="A127:G127"/>
    <mergeCell ref="F118:G118"/>
    <mergeCell ref="H9:H11"/>
    <mergeCell ref="I9:I11"/>
    <mergeCell ref="A16:A18"/>
    <mergeCell ref="B16:B18"/>
    <mergeCell ref="C16:C18"/>
    <mergeCell ref="D16:D18"/>
    <mergeCell ref="E16:E18"/>
    <mergeCell ref="F18:G18"/>
    <mergeCell ref="E22:E23"/>
    <mergeCell ref="F23:G23"/>
    <mergeCell ref="A24:A25"/>
    <mergeCell ref="B24:B25"/>
    <mergeCell ref="C24:C25"/>
    <mergeCell ref="D24:D25"/>
    <mergeCell ref="E24:E25"/>
    <mergeCell ref="F25:G25"/>
    <mergeCell ref="A19:A21"/>
    <mergeCell ref="B19:B21"/>
    <mergeCell ref="C19:C21"/>
    <mergeCell ref="D19:D21"/>
    <mergeCell ref="E19:E21"/>
    <mergeCell ref="D26:D28"/>
    <mergeCell ref="E26:E28"/>
    <mergeCell ref="A29:A31"/>
    <mergeCell ref="B29:B31"/>
    <mergeCell ref="C29:C31"/>
    <mergeCell ref="D29:D31"/>
    <mergeCell ref="E29:E31"/>
    <mergeCell ref="F31:G31"/>
    <mergeCell ref="F35:G35"/>
    <mergeCell ref="D32:D35"/>
    <mergeCell ref="E32:E35"/>
    <mergeCell ref="C32:C35"/>
    <mergeCell ref="B32:B35"/>
    <mergeCell ref="A32:A35"/>
    <mergeCell ref="C40:G40"/>
    <mergeCell ref="A42:A44"/>
    <mergeCell ref="B42:B44"/>
    <mergeCell ref="C42:C44"/>
    <mergeCell ref="D42:D44"/>
    <mergeCell ref="E42:E44"/>
    <mergeCell ref="F44:G44"/>
    <mergeCell ref="A45:A47"/>
    <mergeCell ref="B45:B47"/>
    <mergeCell ref="C45:C47"/>
    <mergeCell ref="D45:D47"/>
    <mergeCell ref="E45:E47"/>
    <mergeCell ref="F47:G47"/>
    <mergeCell ref="A48:A49"/>
    <mergeCell ref="B48:B49"/>
    <mergeCell ref="C48:C49"/>
    <mergeCell ref="D48:D49"/>
    <mergeCell ref="E48:E49"/>
    <mergeCell ref="F49:G49"/>
    <mergeCell ref="A50:A51"/>
    <mergeCell ref="B50:B51"/>
    <mergeCell ref="C50:C51"/>
    <mergeCell ref="D50:D51"/>
    <mergeCell ref="E50:E51"/>
    <mergeCell ref="F51:G51"/>
    <mergeCell ref="A52:A54"/>
    <mergeCell ref="B52:B54"/>
    <mergeCell ref="C52:C54"/>
    <mergeCell ref="D52:D54"/>
    <mergeCell ref="E52:E54"/>
    <mergeCell ref="F54:G54"/>
    <mergeCell ref="C62:C65"/>
    <mergeCell ref="D62:D65"/>
    <mergeCell ref="E62:E65"/>
    <mergeCell ref="F65:G65"/>
    <mergeCell ref="A55:A57"/>
    <mergeCell ref="B55:B57"/>
    <mergeCell ref="C55:C57"/>
    <mergeCell ref="D55:D57"/>
    <mergeCell ref="E55:E57"/>
    <mergeCell ref="F57:G57"/>
    <mergeCell ref="A58:A59"/>
    <mergeCell ref="B58:B59"/>
    <mergeCell ref="C58:C59"/>
    <mergeCell ref="D58:D59"/>
    <mergeCell ref="E58:E59"/>
    <mergeCell ref="F59:G59"/>
    <mergeCell ref="A78:A80"/>
    <mergeCell ref="B78:B80"/>
    <mergeCell ref="C78:C80"/>
    <mergeCell ref="D78:D80"/>
    <mergeCell ref="E78:E80"/>
    <mergeCell ref="F80:G80"/>
    <mergeCell ref="A71:A75"/>
    <mergeCell ref="B71:B75"/>
    <mergeCell ref="C71:C75"/>
    <mergeCell ref="D71:D75"/>
    <mergeCell ref="E71:E75"/>
    <mergeCell ref="F75:G75"/>
    <mergeCell ref="A81:A84"/>
    <mergeCell ref="B81:B84"/>
    <mergeCell ref="C81:C84"/>
    <mergeCell ref="D81:D84"/>
    <mergeCell ref="E81:E84"/>
    <mergeCell ref="F84:G84"/>
    <mergeCell ref="A85:A87"/>
    <mergeCell ref="B85:B87"/>
    <mergeCell ref="C85:C87"/>
    <mergeCell ref="D85:D87"/>
    <mergeCell ref="E85:E87"/>
    <mergeCell ref="F87:G87"/>
    <mergeCell ref="F90:G90"/>
    <mergeCell ref="A88:A90"/>
    <mergeCell ref="B88:B90"/>
    <mergeCell ref="C88:C90"/>
    <mergeCell ref="D88:D90"/>
    <mergeCell ref="E88:E90"/>
    <mergeCell ref="A91:A93"/>
    <mergeCell ref="B91:B93"/>
    <mergeCell ref="C91:C93"/>
    <mergeCell ref="D91:D93"/>
    <mergeCell ref="E91:E93"/>
    <mergeCell ref="F93:G93"/>
    <mergeCell ref="A94:A95"/>
    <mergeCell ref="B94:B95"/>
    <mergeCell ref="C94:C95"/>
    <mergeCell ref="D94:D95"/>
    <mergeCell ref="E94:E95"/>
    <mergeCell ref="F95:G95"/>
    <mergeCell ref="A96:A97"/>
    <mergeCell ref="B96:B97"/>
    <mergeCell ref="C96:C97"/>
    <mergeCell ref="D96:D97"/>
    <mergeCell ref="E96:E97"/>
    <mergeCell ref="F97:G97"/>
    <mergeCell ref="A98:A99"/>
    <mergeCell ref="B98:B99"/>
    <mergeCell ref="C98:C99"/>
    <mergeCell ref="D98:D99"/>
    <mergeCell ref="E98:E99"/>
    <mergeCell ref="F99:G99"/>
    <mergeCell ref="A100:A101"/>
    <mergeCell ref="B100:B101"/>
    <mergeCell ref="C100:C101"/>
    <mergeCell ref="D100:D101"/>
    <mergeCell ref="E100:E101"/>
    <mergeCell ref="F101:G101"/>
    <mergeCell ref="A102:A103"/>
    <mergeCell ref="B102:B103"/>
    <mergeCell ref="C102:C103"/>
    <mergeCell ref="D102:D103"/>
    <mergeCell ref="E102:E103"/>
    <mergeCell ref="F103:G103"/>
    <mergeCell ref="A104:A105"/>
    <mergeCell ref="B104:B105"/>
    <mergeCell ref="C104:C105"/>
    <mergeCell ref="D104:D105"/>
    <mergeCell ref="E104:E105"/>
    <mergeCell ref="F105:G105"/>
    <mergeCell ref="A106:A109"/>
    <mergeCell ref="B106:B109"/>
    <mergeCell ref="C106:C109"/>
    <mergeCell ref="D106:D109"/>
    <mergeCell ref="E106:E109"/>
    <mergeCell ref="F109:G109"/>
    <mergeCell ref="A110:A113"/>
    <mergeCell ref="B110:B113"/>
    <mergeCell ref="C110:C113"/>
    <mergeCell ref="D110:D113"/>
    <mergeCell ref="E110:E113"/>
    <mergeCell ref="F113:G113"/>
    <mergeCell ref="B114:B118"/>
    <mergeCell ref="C114:C118"/>
    <mergeCell ref="D114:D118"/>
    <mergeCell ref="E114:E118"/>
    <mergeCell ref="A130:G130"/>
    <mergeCell ref="A131:G131"/>
    <mergeCell ref="C119:G119"/>
    <mergeCell ref="B120:G120"/>
    <mergeCell ref="A121:G121"/>
    <mergeCell ref="A122:G122"/>
    <mergeCell ref="A123:G123"/>
    <mergeCell ref="A124:G124"/>
    <mergeCell ref="A125:G125"/>
    <mergeCell ref="A126:G126"/>
    <mergeCell ref="A128:G128"/>
    <mergeCell ref="A114:A118"/>
    <mergeCell ref="K9:K11"/>
    <mergeCell ref="A3:K3"/>
    <mergeCell ref="C15:K15"/>
    <mergeCell ref="B14:K14"/>
    <mergeCell ref="A13:K13"/>
    <mergeCell ref="A12:K12"/>
    <mergeCell ref="C41:K41"/>
    <mergeCell ref="C77:K77"/>
    <mergeCell ref="H7:K7"/>
    <mergeCell ref="A66:A70"/>
    <mergeCell ref="B66:B70"/>
    <mergeCell ref="C66:C70"/>
    <mergeCell ref="D66:D70"/>
    <mergeCell ref="E66:E70"/>
    <mergeCell ref="F70:G70"/>
    <mergeCell ref="C76:G76"/>
    <mergeCell ref="A60:A61"/>
    <mergeCell ref="B60:B61"/>
    <mergeCell ref="C60:C61"/>
    <mergeCell ref="D60:D61"/>
    <mergeCell ref="E60:E61"/>
    <mergeCell ref="F61:G61"/>
    <mergeCell ref="A62:A65"/>
    <mergeCell ref="B62:B65"/>
  </mergeCells>
  <pageMargins left="1.1811023622047245" right="0.78740157480314965" top="0.15748031496062992" bottom="0.15748031496062992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8"/>
  <sheetViews>
    <sheetView showGridLines="0" zoomScale="180" zoomScaleNormal="180" workbookViewId="0">
      <selection activeCell="I289" sqref="I289"/>
    </sheetView>
  </sheetViews>
  <sheetFormatPr defaultRowHeight="13.2" x14ac:dyDescent="0.25"/>
  <cols>
    <col min="1" max="3" width="3.33203125" customWidth="1"/>
    <col min="4" max="4" width="31" customWidth="1"/>
    <col min="5" max="5" width="5.109375" style="15" customWidth="1"/>
    <col min="6" max="6" width="10" style="2" customWidth="1"/>
    <col min="7" max="7" width="6.44140625" style="54" customWidth="1"/>
    <col min="8" max="11" width="10.5546875" customWidth="1"/>
    <col min="12" max="12" width="8.88671875" style="1"/>
  </cols>
  <sheetData>
    <row r="1" spans="1:12" ht="15" customHeight="1" x14ac:dyDescent="0.25">
      <c r="H1" s="54"/>
      <c r="I1" s="54"/>
      <c r="J1" s="54"/>
      <c r="K1" s="54"/>
    </row>
    <row r="2" spans="1:12" ht="46.5" customHeight="1" x14ac:dyDescent="0.25">
      <c r="A2" s="1270" t="s">
        <v>772</v>
      </c>
      <c r="B2" s="1270"/>
      <c r="C2" s="1270"/>
      <c r="D2" s="1270"/>
      <c r="E2" s="1270"/>
      <c r="F2" s="1270"/>
      <c r="G2" s="1270"/>
      <c r="H2" s="1270"/>
      <c r="I2" s="1270"/>
      <c r="J2" s="1270"/>
      <c r="K2" s="1270"/>
    </row>
    <row r="4" spans="1:12" ht="12.75" customHeight="1" x14ac:dyDescent="0.25">
      <c r="C4" s="1191" t="s">
        <v>592</v>
      </c>
      <c r="D4" s="1191"/>
      <c r="E4" s="1191"/>
      <c r="F4" s="1191"/>
      <c r="G4" s="1191"/>
    </row>
    <row r="5" spans="1:12" ht="15" customHeight="1" x14ac:dyDescent="0.25">
      <c r="C5" s="1333"/>
      <c r="D5" s="1333"/>
      <c r="E5" s="1333"/>
      <c r="F5" s="1333"/>
      <c r="G5" s="1333"/>
    </row>
    <row r="6" spans="1:12" ht="12.75" customHeight="1" thickBot="1" x14ac:dyDescent="0.3">
      <c r="H6" s="1195" t="s">
        <v>475</v>
      </c>
      <c r="I6" s="1195"/>
      <c r="J6" s="1195"/>
      <c r="K6" s="1195"/>
    </row>
    <row r="7" spans="1:12" s="1" customFormat="1" ht="41.4" customHeight="1" x14ac:dyDescent="0.2">
      <c r="A7" s="1183" t="s">
        <v>34</v>
      </c>
      <c r="B7" s="1185" t="s">
        <v>35</v>
      </c>
      <c r="C7" s="1185" t="s">
        <v>36</v>
      </c>
      <c r="D7" s="1187" t="s">
        <v>50</v>
      </c>
      <c r="E7" s="1189" t="s">
        <v>49</v>
      </c>
      <c r="F7" s="1183" t="s">
        <v>37</v>
      </c>
      <c r="G7" s="1183" t="s">
        <v>38</v>
      </c>
      <c r="H7" s="400" t="s">
        <v>758</v>
      </c>
      <c r="I7" s="355" t="s">
        <v>675</v>
      </c>
      <c r="J7" s="355" t="s">
        <v>720</v>
      </c>
      <c r="K7" s="355" t="s">
        <v>767</v>
      </c>
    </row>
    <row r="8" spans="1:12" s="1" customFormat="1" ht="14.25" customHeight="1" x14ac:dyDescent="0.2">
      <c r="A8" s="1184"/>
      <c r="B8" s="1186"/>
      <c r="C8" s="1186"/>
      <c r="D8" s="1188"/>
      <c r="E8" s="1190"/>
      <c r="F8" s="1184"/>
      <c r="G8" s="1184"/>
      <c r="H8" s="1026" t="s">
        <v>40</v>
      </c>
      <c r="I8" s="1026" t="s">
        <v>40</v>
      </c>
      <c r="J8" s="1026" t="s">
        <v>40</v>
      </c>
      <c r="K8" s="1026" t="s">
        <v>40</v>
      </c>
    </row>
    <row r="9" spans="1:12" s="1" customFormat="1" ht="17.25" customHeight="1" x14ac:dyDescent="0.2">
      <c r="A9" s="1184"/>
      <c r="B9" s="1186"/>
      <c r="C9" s="1186"/>
      <c r="D9" s="1188"/>
      <c r="E9" s="1190"/>
      <c r="F9" s="1184"/>
      <c r="G9" s="1184"/>
      <c r="H9" s="1027"/>
      <c r="I9" s="1027"/>
      <c r="J9" s="1027"/>
      <c r="K9" s="1027"/>
    </row>
    <row r="10" spans="1:12" s="1" customFormat="1" ht="36.6" customHeight="1" thickBot="1" x14ac:dyDescent="0.25">
      <c r="A10" s="1184"/>
      <c r="B10" s="1186"/>
      <c r="C10" s="1186"/>
      <c r="D10" s="1188"/>
      <c r="E10" s="1190"/>
      <c r="F10" s="1184"/>
      <c r="G10" s="1184"/>
      <c r="H10" s="1027"/>
      <c r="I10" s="1027"/>
      <c r="J10" s="1027"/>
      <c r="K10" s="1027"/>
    </row>
    <row r="11" spans="1:12" s="4" customFormat="1" ht="17.25" customHeight="1" thickBot="1" x14ac:dyDescent="0.25">
      <c r="A11" s="1202" t="s">
        <v>652</v>
      </c>
      <c r="B11" s="1203"/>
      <c r="C11" s="1203"/>
      <c r="D11" s="1203"/>
      <c r="E11" s="1203"/>
      <c r="F11" s="1203"/>
      <c r="G11" s="1203"/>
      <c r="H11" s="1203"/>
      <c r="I11" s="1203"/>
      <c r="J11" s="1203"/>
      <c r="K11" s="1204"/>
    </row>
    <row r="12" spans="1:12" s="4" customFormat="1" ht="15" customHeight="1" thickBot="1" x14ac:dyDescent="0.25">
      <c r="A12" s="1199" t="s">
        <v>310</v>
      </c>
      <c r="B12" s="1200"/>
      <c r="C12" s="1200"/>
      <c r="D12" s="1200"/>
      <c r="E12" s="1200"/>
      <c r="F12" s="1200"/>
      <c r="G12" s="1200"/>
      <c r="H12" s="1200"/>
      <c r="I12" s="1200"/>
      <c r="J12" s="1200"/>
      <c r="K12" s="1201"/>
    </row>
    <row r="13" spans="1:12" s="3" customFormat="1" ht="18" customHeight="1" thickBot="1" x14ac:dyDescent="0.25">
      <c r="A13" s="859">
        <v>1</v>
      </c>
      <c r="B13" s="1196" t="s">
        <v>311</v>
      </c>
      <c r="C13" s="1197"/>
      <c r="D13" s="1197"/>
      <c r="E13" s="1197"/>
      <c r="F13" s="1197"/>
      <c r="G13" s="1197"/>
      <c r="H13" s="1197"/>
      <c r="I13" s="1197"/>
      <c r="J13" s="1197"/>
      <c r="K13" s="1198"/>
    </row>
    <row r="14" spans="1:12" s="3" customFormat="1" ht="16.5" customHeight="1" thickBot="1" x14ac:dyDescent="0.25">
      <c r="A14" s="23">
        <v>1</v>
      </c>
      <c r="B14" s="860">
        <v>1</v>
      </c>
      <c r="C14" s="1168" t="s">
        <v>312</v>
      </c>
      <c r="D14" s="1169"/>
      <c r="E14" s="1169"/>
      <c r="F14" s="1169"/>
      <c r="G14" s="1169"/>
      <c r="H14" s="1169"/>
      <c r="I14" s="1169"/>
      <c r="J14" s="1169"/>
      <c r="K14" s="1170"/>
    </row>
    <row r="15" spans="1:12" s="1" customFormat="1" ht="15" customHeight="1" x14ac:dyDescent="0.2">
      <c r="A15" s="1053">
        <v>1</v>
      </c>
      <c r="B15" s="1056">
        <v>1</v>
      </c>
      <c r="C15" s="1059">
        <v>1</v>
      </c>
      <c r="D15" s="1075" t="s">
        <v>313</v>
      </c>
      <c r="E15" s="1540" t="s">
        <v>701</v>
      </c>
      <c r="F15" s="635" t="s">
        <v>314</v>
      </c>
      <c r="G15" s="439" t="s">
        <v>72</v>
      </c>
      <c r="H15" s="686">
        <v>2755.16</v>
      </c>
      <c r="I15" s="686">
        <v>3207.3</v>
      </c>
      <c r="J15" s="686">
        <v>3416.9</v>
      </c>
      <c r="K15" s="686">
        <v>3560.1</v>
      </c>
      <c r="L15" s="527"/>
    </row>
    <row r="16" spans="1:12" s="1" customFormat="1" ht="15" customHeight="1" x14ac:dyDescent="0.2">
      <c r="A16" s="1054"/>
      <c r="B16" s="1057"/>
      <c r="C16" s="1059"/>
      <c r="D16" s="1075"/>
      <c r="E16" s="1540"/>
      <c r="F16" s="633" t="s">
        <v>314</v>
      </c>
      <c r="G16" s="634" t="s">
        <v>780</v>
      </c>
      <c r="H16" s="488">
        <v>2249.5</v>
      </c>
      <c r="I16" s="100">
        <v>2500.5</v>
      </c>
      <c r="J16" s="100">
        <v>2499.3000000000002</v>
      </c>
      <c r="K16" s="100">
        <v>2624.1</v>
      </c>
    </row>
    <row r="17" spans="1:12" s="1" customFormat="1" ht="15" customHeight="1" x14ac:dyDescent="0.2">
      <c r="A17" s="1054"/>
      <c r="B17" s="1057"/>
      <c r="C17" s="1059"/>
      <c r="D17" s="1075"/>
      <c r="E17" s="1540"/>
      <c r="F17" s="633" t="s">
        <v>314</v>
      </c>
      <c r="G17" s="634" t="s">
        <v>121</v>
      </c>
      <c r="H17" s="488">
        <v>457.4</v>
      </c>
      <c r="I17" s="100">
        <v>501.5</v>
      </c>
      <c r="J17" s="100">
        <v>517.1</v>
      </c>
      <c r="K17" s="100">
        <v>526.5</v>
      </c>
    </row>
    <row r="18" spans="1:12" s="1" customFormat="1" ht="15" customHeight="1" x14ac:dyDescent="0.2">
      <c r="A18" s="1054"/>
      <c r="B18" s="1057"/>
      <c r="C18" s="1059"/>
      <c r="D18" s="1075"/>
      <c r="E18" s="1540"/>
      <c r="F18" s="633" t="s">
        <v>314</v>
      </c>
      <c r="G18" s="897" t="s">
        <v>73</v>
      </c>
      <c r="H18" s="964"/>
      <c r="I18" s="964"/>
      <c r="J18" s="964"/>
      <c r="K18" s="964"/>
    </row>
    <row r="19" spans="1:12" s="1" customFormat="1" ht="15" customHeight="1" x14ac:dyDescent="0.2">
      <c r="A19" s="1054"/>
      <c r="B19" s="1057"/>
      <c r="C19" s="1059"/>
      <c r="D19" s="1075"/>
      <c r="E19" s="1540"/>
      <c r="F19" s="633" t="s">
        <v>314</v>
      </c>
      <c r="G19" s="897" t="s">
        <v>566</v>
      </c>
      <c r="H19" s="964"/>
      <c r="I19" s="964"/>
      <c r="J19" s="964"/>
      <c r="K19" s="964"/>
    </row>
    <row r="20" spans="1:12" s="1" customFormat="1" ht="15" customHeight="1" x14ac:dyDescent="0.2">
      <c r="A20" s="1054"/>
      <c r="B20" s="1057"/>
      <c r="C20" s="1059"/>
      <c r="D20" s="1075"/>
      <c r="E20" s="1540"/>
      <c r="F20" s="633" t="s">
        <v>314</v>
      </c>
      <c r="G20" s="634" t="s">
        <v>105</v>
      </c>
      <c r="H20" s="488">
        <v>263.77</v>
      </c>
      <c r="I20" s="100">
        <v>24.745000000000001</v>
      </c>
      <c r="J20" s="100">
        <v>40</v>
      </c>
      <c r="K20" s="100">
        <v>40</v>
      </c>
      <c r="L20" s="527"/>
    </row>
    <row r="21" spans="1:12" s="1" customFormat="1" ht="15" customHeight="1" x14ac:dyDescent="0.2">
      <c r="A21" s="1054"/>
      <c r="B21" s="1057"/>
      <c r="C21" s="1059"/>
      <c r="D21" s="1075"/>
      <c r="E21" s="1540"/>
      <c r="F21" s="633" t="s">
        <v>314</v>
      </c>
      <c r="G21" s="898" t="s">
        <v>123</v>
      </c>
      <c r="H21" s="988"/>
      <c r="I21" s="988"/>
      <c r="J21" s="988"/>
      <c r="K21" s="988"/>
    </row>
    <row r="22" spans="1:12" s="1" customFormat="1" ht="13.95" customHeight="1" thickBot="1" x14ac:dyDescent="0.25">
      <c r="A22" s="1054"/>
      <c r="B22" s="1057"/>
      <c r="C22" s="1059"/>
      <c r="D22" s="1075"/>
      <c r="E22" s="1540"/>
      <c r="F22" s="637" t="s">
        <v>314</v>
      </c>
      <c r="G22" s="437" t="s">
        <v>565</v>
      </c>
      <c r="H22" s="490"/>
      <c r="I22" s="490">
        <v>10.1</v>
      </c>
      <c r="J22" s="490">
        <v>11.6</v>
      </c>
      <c r="K22" s="490">
        <v>11.7</v>
      </c>
      <c r="L22" s="527"/>
    </row>
    <row r="23" spans="1:12" s="1" customFormat="1" ht="14.25" customHeight="1" thickBot="1" x14ac:dyDescent="0.25">
      <c r="A23" s="1055"/>
      <c r="B23" s="1058"/>
      <c r="C23" s="1060"/>
      <c r="D23" s="1247"/>
      <c r="E23" s="1541"/>
      <c r="F23" s="1081" t="s">
        <v>46</v>
      </c>
      <c r="G23" s="1082"/>
      <c r="H23" s="262">
        <f>H15+H16+H17+H22+H20+H18+H19+H21</f>
        <v>5725.83</v>
      </c>
      <c r="I23" s="262">
        <f t="shared" ref="I23:K23" si="0">I15+I16+I17+I22+I20+I18+I19+I21</f>
        <v>6244.1450000000004</v>
      </c>
      <c r="J23" s="262">
        <f t="shared" si="0"/>
        <v>6484.9000000000015</v>
      </c>
      <c r="K23" s="262">
        <f t="shared" si="0"/>
        <v>6762.4</v>
      </c>
    </row>
    <row r="24" spans="1:12" s="1" customFormat="1" ht="15" hidden="1" customHeight="1" x14ac:dyDescent="0.2">
      <c r="A24" s="1053">
        <v>1</v>
      </c>
      <c r="B24" s="1056">
        <v>1</v>
      </c>
      <c r="C24" s="1046">
        <v>2</v>
      </c>
      <c r="D24" s="1077" t="s">
        <v>316</v>
      </c>
      <c r="E24" s="1079" t="s">
        <v>188</v>
      </c>
      <c r="F24" s="573" t="s">
        <v>314</v>
      </c>
      <c r="G24" s="143" t="s">
        <v>79</v>
      </c>
      <c r="H24" s="216"/>
      <c r="I24" s="151"/>
      <c r="J24" s="151"/>
      <c r="K24" s="151"/>
    </row>
    <row r="25" spans="1:12" s="1" customFormat="1" ht="15" hidden="1" customHeight="1" thickBot="1" x14ac:dyDescent="0.25">
      <c r="A25" s="1054"/>
      <c r="B25" s="1057"/>
      <c r="C25" s="1059"/>
      <c r="D25" s="1246"/>
      <c r="E25" s="1443"/>
      <c r="F25" s="195" t="s">
        <v>314</v>
      </c>
      <c r="G25" s="139" t="s">
        <v>73</v>
      </c>
      <c r="H25" s="201"/>
      <c r="I25" s="146"/>
      <c r="J25" s="146"/>
      <c r="K25" s="146"/>
    </row>
    <row r="26" spans="1:12" s="1" customFormat="1" ht="15" hidden="1" customHeight="1" thickBot="1" x14ac:dyDescent="0.25">
      <c r="A26" s="1055"/>
      <c r="B26" s="1058"/>
      <c r="C26" s="1060"/>
      <c r="D26" s="1123"/>
      <c r="E26" s="1444"/>
      <c r="F26" s="1081" t="s">
        <v>46</v>
      </c>
      <c r="G26" s="1099"/>
      <c r="H26" s="199"/>
      <c r="I26" s="102"/>
      <c r="J26" s="102"/>
      <c r="K26" s="102"/>
    </row>
    <row r="27" spans="1:12" s="1" customFormat="1" ht="15" hidden="1" customHeight="1" x14ac:dyDescent="0.2">
      <c r="A27" s="1053">
        <v>1</v>
      </c>
      <c r="B27" s="1056">
        <v>1</v>
      </c>
      <c r="C27" s="1046">
        <v>3</v>
      </c>
      <c r="D27" s="1077" t="s">
        <v>317</v>
      </c>
      <c r="E27" s="1079" t="s">
        <v>188</v>
      </c>
      <c r="F27" s="194" t="s">
        <v>314</v>
      </c>
      <c r="G27" s="144" t="s">
        <v>79</v>
      </c>
      <c r="H27" s="201"/>
      <c r="I27" s="146"/>
      <c r="J27" s="146"/>
      <c r="K27" s="146"/>
    </row>
    <row r="28" spans="1:12" s="1" customFormat="1" ht="15" hidden="1" customHeight="1" thickBot="1" x14ac:dyDescent="0.25">
      <c r="A28" s="1054"/>
      <c r="B28" s="1057"/>
      <c r="C28" s="1059"/>
      <c r="D28" s="1246"/>
      <c r="E28" s="1443"/>
      <c r="F28" s="194" t="s">
        <v>314</v>
      </c>
      <c r="G28" s="144" t="s">
        <v>73</v>
      </c>
      <c r="H28" s="201"/>
      <c r="I28" s="146"/>
      <c r="J28" s="146"/>
      <c r="K28" s="146"/>
    </row>
    <row r="29" spans="1:12" s="1" customFormat="1" ht="15" hidden="1" customHeight="1" thickBot="1" x14ac:dyDescent="0.25">
      <c r="A29" s="1055"/>
      <c r="B29" s="1058"/>
      <c r="C29" s="1060"/>
      <c r="D29" s="1123"/>
      <c r="E29" s="1444"/>
      <c r="F29" s="1081" t="s">
        <v>46</v>
      </c>
      <c r="G29" s="1099"/>
      <c r="H29" s="199"/>
      <c r="I29" s="102"/>
      <c r="J29" s="102"/>
      <c r="K29" s="102"/>
    </row>
    <row r="30" spans="1:12" s="1" customFormat="1" ht="15" hidden="1" customHeight="1" x14ac:dyDescent="0.2">
      <c r="A30" s="1053">
        <v>1</v>
      </c>
      <c r="B30" s="1056">
        <v>1</v>
      </c>
      <c r="C30" s="1046">
        <v>4</v>
      </c>
      <c r="D30" s="1077" t="s">
        <v>318</v>
      </c>
      <c r="E30" s="1079" t="s">
        <v>188</v>
      </c>
      <c r="F30" s="194" t="s">
        <v>314</v>
      </c>
      <c r="G30" s="144" t="s">
        <v>79</v>
      </c>
      <c r="H30" s="201"/>
      <c r="I30" s="146"/>
      <c r="J30" s="146"/>
      <c r="K30" s="146"/>
    </row>
    <row r="31" spans="1:12" s="1" customFormat="1" ht="15" hidden="1" customHeight="1" thickBot="1" x14ac:dyDescent="0.25">
      <c r="A31" s="1054"/>
      <c r="B31" s="1057"/>
      <c r="C31" s="1059"/>
      <c r="D31" s="1246"/>
      <c r="E31" s="1443"/>
      <c r="F31" s="194" t="s">
        <v>314</v>
      </c>
      <c r="G31" s="144" t="s">
        <v>73</v>
      </c>
      <c r="H31" s="201"/>
      <c r="I31" s="146"/>
      <c r="J31" s="146"/>
      <c r="K31" s="146"/>
    </row>
    <row r="32" spans="1:12" s="1" customFormat="1" ht="10.8" hidden="1" thickBot="1" x14ac:dyDescent="0.25">
      <c r="A32" s="1055"/>
      <c r="B32" s="1058"/>
      <c r="C32" s="1060"/>
      <c r="D32" s="1123"/>
      <c r="E32" s="1444"/>
      <c r="F32" s="1127" t="s">
        <v>46</v>
      </c>
      <c r="G32" s="1176"/>
      <c r="H32" s="199"/>
      <c r="I32" s="102"/>
      <c r="J32" s="102"/>
      <c r="K32" s="102"/>
    </row>
    <row r="33" spans="1:11" s="1" customFormat="1" ht="15" hidden="1" customHeight="1" x14ac:dyDescent="0.2">
      <c r="A33" s="1053">
        <v>1</v>
      </c>
      <c r="B33" s="1056">
        <v>1</v>
      </c>
      <c r="C33" s="1046">
        <v>5</v>
      </c>
      <c r="D33" s="1074" t="s">
        <v>319</v>
      </c>
      <c r="E33" s="1050" t="s">
        <v>540</v>
      </c>
      <c r="F33" s="632" t="s">
        <v>320</v>
      </c>
      <c r="G33" s="438" t="s">
        <v>72</v>
      </c>
      <c r="H33" s="200"/>
      <c r="I33" s="100"/>
      <c r="J33" s="100"/>
      <c r="K33" s="100"/>
    </row>
    <row r="34" spans="1:11" s="1" customFormat="1" ht="15" hidden="1" customHeight="1" x14ac:dyDescent="0.2">
      <c r="A34" s="1054"/>
      <c r="B34" s="1057"/>
      <c r="C34" s="1059"/>
      <c r="D34" s="1075"/>
      <c r="E34" s="1070"/>
      <c r="F34" s="633" t="s">
        <v>320</v>
      </c>
      <c r="G34" s="634" t="s">
        <v>315</v>
      </c>
      <c r="H34" s="200"/>
      <c r="I34" s="100"/>
      <c r="J34" s="100"/>
      <c r="K34" s="100"/>
    </row>
    <row r="35" spans="1:11" s="1" customFormat="1" ht="14.25" hidden="1" customHeight="1" x14ac:dyDescent="0.2">
      <c r="A35" s="1054"/>
      <c r="B35" s="1057"/>
      <c r="C35" s="1059"/>
      <c r="D35" s="1075"/>
      <c r="E35" s="1070"/>
      <c r="F35" s="635" t="s">
        <v>320</v>
      </c>
      <c r="G35" s="439" t="s">
        <v>121</v>
      </c>
      <c r="H35" s="200"/>
      <c r="I35" s="100"/>
      <c r="J35" s="100"/>
      <c r="K35" s="100"/>
    </row>
    <row r="36" spans="1:11" s="1" customFormat="1" ht="14.25" hidden="1" customHeight="1" thickBot="1" x14ac:dyDescent="0.25">
      <c r="A36" s="1054"/>
      <c r="B36" s="1057"/>
      <c r="C36" s="1059"/>
      <c r="D36" s="1075"/>
      <c r="E36" s="1070"/>
      <c r="F36" s="636" t="s">
        <v>320</v>
      </c>
      <c r="G36" s="437" t="s">
        <v>105</v>
      </c>
      <c r="H36" s="200"/>
      <c r="I36" s="100"/>
      <c r="J36" s="100"/>
      <c r="K36" s="100"/>
    </row>
    <row r="37" spans="1:11" s="1" customFormat="1" ht="15" hidden="1" customHeight="1" thickBot="1" x14ac:dyDescent="0.25">
      <c r="A37" s="1054"/>
      <c r="B37" s="1057"/>
      <c r="C37" s="1059"/>
      <c r="D37" s="1075"/>
      <c r="E37" s="1070"/>
      <c r="F37" s="17" t="s">
        <v>320</v>
      </c>
      <c r="G37" s="244" t="s">
        <v>565</v>
      </c>
      <c r="H37" s="555"/>
      <c r="I37" s="490"/>
      <c r="J37" s="490"/>
      <c r="K37" s="490"/>
    </row>
    <row r="38" spans="1:11" s="1" customFormat="1" ht="13.95" hidden="1" customHeight="1" thickBot="1" x14ac:dyDescent="0.25">
      <c r="A38" s="1055"/>
      <c r="B38" s="1058"/>
      <c r="C38" s="1060"/>
      <c r="D38" s="1247"/>
      <c r="E38" s="1071"/>
      <c r="F38" s="1081" t="s">
        <v>46</v>
      </c>
      <c r="G38" s="1099"/>
      <c r="H38" s="262">
        <f t="shared" ref="H38:I38" si="1">H33+H34+H35+H37+H36</f>
        <v>0</v>
      </c>
      <c r="I38" s="265">
        <f t="shared" si="1"/>
        <v>0</v>
      </c>
      <c r="J38" s="265">
        <f t="shared" ref="J38:K38" si="2">J33+J34+J35+J37+J36</f>
        <v>0</v>
      </c>
      <c r="K38" s="265">
        <f t="shared" si="2"/>
        <v>0</v>
      </c>
    </row>
    <row r="39" spans="1:11" s="1" customFormat="1" ht="15" hidden="1" customHeight="1" x14ac:dyDescent="0.2">
      <c r="A39" s="1053">
        <v>1</v>
      </c>
      <c r="B39" s="1056">
        <v>1</v>
      </c>
      <c r="C39" s="1046">
        <v>6</v>
      </c>
      <c r="D39" s="1077" t="s">
        <v>321</v>
      </c>
      <c r="E39" s="1079" t="s">
        <v>448</v>
      </c>
      <c r="F39" s="574" t="s">
        <v>314</v>
      </c>
      <c r="G39" s="575" t="s">
        <v>79</v>
      </c>
      <c r="H39" s="332"/>
      <c r="I39" s="333"/>
      <c r="J39" s="333"/>
      <c r="K39" s="333"/>
    </row>
    <row r="40" spans="1:11" s="1" customFormat="1" ht="15" hidden="1" customHeight="1" thickBot="1" x14ac:dyDescent="0.25">
      <c r="A40" s="1054"/>
      <c r="B40" s="1057"/>
      <c r="C40" s="1059"/>
      <c r="D40" s="1246"/>
      <c r="E40" s="1443"/>
      <c r="F40" s="306" t="s">
        <v>314</v>
      </c>
      <c r="G40" s="156" t="s">
        <v>73</v>
      </c>
      <c r="H40" s="203"/>
      <c r="I40" s="160"/>
      <c r="J40" s="160"/>
      <c r="K40" s="160"/>
    </row>
    <row r="41" spans="1:11" s="1" customFormat="1" ht="15" hidden="1" customHeight="1" thickBot="1" x14ac:dyDescent="0.25">
      <c r="A41" s="1055"/>
      <c r="B41" s="1058"/>
      <c r="C41" s="1060"/>
      <c r="D41" s="1123"/>
      <c r="E41" s="1444"/>
      <c r="F41" s="1081" t="s">
        <v>46</v>
      </c>
      <c r="G41" s="1099"/>
      <c r="H41" s="199"/>
      <c r="I41" s="102"/>
      <c r="J41" s="102"/>
      <c r="K41" s="102"/>
    </row>
    <row r="42" spans="1:11" s="1" customFormat="1" ht="15" hidden="1" customHeight="1" x14ac:dyDescent="0.2">
      <c r="A42" s="1053">
        <v>1</v>
      </c>
      <c r="B42" s="1056">
        <v>1</v>
      </c>
      <c r="C42" s="1046">
        <v>7</v>
      </c>
      <c r="D42" s="1077" t="s">
        <v>322</v>
      </c>
      <c r="E42" s="1079" t="s">
        <v>449</v>
      </c>
      <c r="F42" s="194" t="s">
        <v>314</v>
      </c>
      <c r="G42" s="144" t="s">
        <v>79</v>
      </c>
      <c r="H42" s="201"/>
      <c r="I42" s="146"/>
      <c r="J42" s="146"/>
      <c r="K42" s="146"/>
    </row>
    <row r="43" spans="1:11" s="1" customFormat="1" ht="15" hidden="1" customHeight="1" thickBot="1" x14ac:dyDescent="0.25">
      <c r="A43" s="1054"/>
      <c r="B43" s="1057"/>
      <c r="C43" s="1059"/>
      <c r="D43" s="1246"/>
      <c r="E43" s="1443"/>
      <c r="F43" s="194" t="s">
        <v>314</v>
      </c>
      <c r="G43" s="144" t="s">
        <v>73</v>
      </c>
      <c r="H43" s="201"/>
      <c r="I43" s="146"/>
      <c r="J43" s="146"/>
      <c r="K43" s="146"/>
    </row>
    <row r="44" spans="1:11" s="1" customFormat="1" ht="15" hidden="1" customHeight="1" thickBot="1" x14ac:dyDescent="0.25">
      <c r="A44" s="1055"/>
      <c r="B44" s="1058"/>
      <c r="C44" s="1060"/>
      <c r="D44" s="1123"/>
      <c r="E44" s="1444"/>
      <c r="F44" s="1081" t="s">
        <v>46</v>
      </c>
      <c r="G44" s="1099"/>
      <c r="H44" s="199"/>
      <c r="I44" s="102"/>
      <c r="J44" s="102"/>
      <c r="K44" s="102"/>
    </row>
    <row r="45" spans="1:11" s="1" customFormat="1" ht="15" hidden="1" customHeight="1" x14ac:dyDescent="0.2">
      <c r="A45" s="1053">
        <v>1</v>
      </c>
      <c r="B45" s="1056">
        <v>1</v>
      </c>
      <c r="C45" s="1046">
        <v>8</v>
      </c>
      <c r="D45" s="1077" t="s">
        <v>324</v>
      </c>
      <c r="E45" s="1079" t="s">
        <v>450</v>
      </c>
      <c r="F45" s="194" t="s">
        <v>314</v>
      </c>
      <c r="G45" s="144" t="s">
        <v>79</v>
      </c>
      <c r="H45" s="201"/>
      <c r="I45" s="146"/>
      <c r="J45" s="146"/>
      <c r="K45" s="146"/>
    </row>
    <row r="46" spans="1:11" s="1" customFormat="1" ht="15" hidden="1" customHeight="1" thickBot="1" x14ac:dyDescent="0.25">
      <c r="A46" s="1054"/>
      <c r="B46" s="1057"/>
      <c r="C46" s="1059"/>
      <c r="D46" s="1246"/>
      <c r="E46" s="1443"/>
      <c r="F46" s="194" t="s">
        <v>314</v>
      </c>
      <c r="G46" s="144" t="s">
        <v>73</v>
      </c>
      <c r="H46" s="201"/>
      <c r="I46" s="146"/>
      <c r="J46" s="146"/>
      <c r="K46" s="146"/>
    </row>
    <row r="47" spans="1:11" s="1" customFormat="1" ht="13.5" hidden="1" customHeight="1" thickBot="1" x14ac:dyDescent="0.25">
      <c r="A47" s="1055"/>
      <c r="B47" s="1058"/>
      <c r="C47" s="1060"/>
      <c r="D47" s="1123"/>
      <c r="E47" s="1444"/>
      <c r="F47" s="1081" t="s">
        <v>46</v>
      </c>
      <c r="G47" s="1099"/>
      <c r="H47" s="199"/>
      <c r="I47" s="102"/>
      <c r="J47" s="102"/>
      <c r="K47" s="102"/>
    </row>
    <row r="48" spans="1:11" s="1" customFormat="1" ht="15" hidden="1" customHeight="1" x14ac:dyDescent="0.2">
      <c r="A48" s="1053">
        <v>1</v>
      </c>
      <c r="B48" s="1056">
        <v>1</v>
      </c>
      <c r="C48" s="1046">
        <v>9</v>
      </c>
      <c r="D48" s="1077" t="s">
        <v>325</v>
      </c>
      <c r="E48" s="1079" t="s">
        <v>447</v>
      </c>
      <c r="F48" s="195" t="s">
        <v>320</v>
      </c>
      <c r="G48" s="144" t="s">
        <v>79</v>
      </c>
      <c r="H48" s="201"/>
      <c r="I48" s="146"/>
      <c r="J48" s="146"/>
      <c r="K48" s="146"/>
    </row>
    <row r="49" spans="1:11" s="1" customFormat="1" ht="15" hidden="1" customHeight="1" thickBot="1" x14ac:dyDescent="0.25">
      <c r="A49" s="1054"/>
      <c r="B49" s="1057"/>
      <c r="C49" s="1059"/>
      <c r="D49" s="1246"/>
      <c r="E49" s="1443"/>
      <c r="F49" s="195" t="s">
        <v>320</v>
      </c>
      <c r="G49" s="144" t="s">
        <v>73</v>
      </c>
      <c r="H49" s="201"/>
      <c r="I49" s="146"/>
      <c r="J49" s="146"/>
      <c r="K49" s="146"/>
    </row>
    <row r="50" spans="1:11" s="1" customFormat="1" ht="12" hidden="1" customHeight="1" thickBot="1" x14ac:dyDescent="0.25">
      <c r="A50" s="1055"/>
      <c r="B50" s="1058"/>
      <c r="C50" s="1060"/>
      <c r="D50" s="1123"/>
      <c r="E50" s="1444"/>
      <c r="F50" s="1081" t="s">
        <v>46</v>
      </c>
      <c r="G50" s="1099"/>
      <c r="H50" s="199"/>
      <c r="I50" s="102"/>
      <c r="J50" s="102"/>
      <c r="K50" s="102"/>
    </row>
    <row r="51" spans="1:11" s="1" customFormat="1" ht="13.5" hidden="1" customHeight="1" x14ac:dyDescent="0.2">
      <c r="A51" s="1053">
        <v>1</v>
      </c>
      <c r="B51" s="1056">
        <v>1</v>
      </c>
      <c r="C51" s="1046">
        <v>10</v>
      </c>
      <c r="D51" s="1077" t="s">
        <v>440</v>
      </c>
      <c r="E51" s="1079" t="s">
        <v>395</v>
      </c>
      <c r="F51" s="141" t="s">
        <v>320</v>
      </c>
      <c r="G51" s="143" t="s">
        <v>79</v>
      </c>
      <c r="H51" s="201"/>
      <c r="I51" s="146"/>
      <c r="J51" s="146"/>
      <c r="K51" s="146"/>
    </row>
    <row r="52" spans="1:11" s="3" customFormat="1" ht="14.25" hidden="1" customHeight="1" thickBot="1" x14ac:dyDescent="0.25">
      <c r="A52" s="1054"/>
      <c r="B52" s="1057"/>
      <c r="C52" s="1059"/>
      <c r="D52" s="1246"/>
      <c r="E52" s="1443"/>
      <c r="F52" s="195" t="s">
        <v>320</v>
      </c>
      <c r="G52" s="144" t="s">
        <v>73</v>
      </c>
      <c r="H52" s="201"/>
      <c r="I52" s="146"/>
      <c r="J52" s="146"/>
      <c r="K52" s="146"/>
    </row>
    <row r="53" spans="1:11" s="3" customFormat="1" ht="12.75" hidden="1" customHeight="1" thickBot="1" x14ac:dyDescent="0.25">
      <c r="A53" s="1055"/>
      <c r="B53" s="1058"/>
      <c r="C53" s="1060"/>
      <c r="D53" s="1123"/>
      <c r="E53" s="1444"/>
      <c r="F53" s="1081" t="s">
        <v>46</v>
      </c>
      <c r="G53" s="1099"/>
      <c r="H53" s="199"/>
      <c r="I53" s="102"/>
      <c r="J53" s="102"/>
      <c r="K53" s="102"/>
    </row>
    <row r="54" spans="1:11" s="3" customFormat="1" ht="6" hidden="1" customHeight="1" x14ac:dyDescent="0.2">
      <c r="A54" s="1053">
        <v>1</v>
      </c>
      <c r="B54" s="1056">
        <v>1</v>
      </c>
      <c r="C54" s="1046">
        <v>11</v>
      </c>
      <c r="D54" s="1077" t="s">
        <v>441</v>
      </c>
      <c r="E54" s="1079" t="s">
        <v>396</v>
      </c>
      <c r="F54" s="132" t="s">
        <v>320</v>
      </c>
      <c r="G54" s="144" t="s">
        <v>79</v>
      </c>
      <c r="H54" s="201"/>
      <c r="I54" s="146"/>
      <c r="J54" s="146"/>
      <c r="K54" s="146"/>
    </row>
    <row r="55" spans="1:11" s="3" customFormat="1" ht="9" hidden="1" customHeight="1" thickBot="1" x14ac:dyDescent="0.25">
      <c r="A55" s="1054"/>
      <c r="B55" s="1057"/>
      <c r="C55" s="1059"/>
      <c r="D55" s="1246"/>
      <c r="E55" s="1443"/>
      <c r="F55" s="195" t="s">
        <v>320</v>
      </c>
      <c r="G55" s="144" t="s">
        <v>73</v>
      </c>
      <c r="H55" s="201"/>
      <c r="I55" s="146"/>
      <c r="J55" s="146"/>
      <c r="K55" s="146"/>
    </row>
    <row r="56" spans="1:11" s="3" customFormat="1" ht="0.75" hidden="1" customHeight="1" thickBot="1" x14ac:dyDescent="0.25">
      <c r="A56" s="1055"/>
      <c r="B56" s="1058"/>
      <c r="C56" s="1060"/>
      <c r="D56" s="1123"/>
      <c r="E56" s="1444"/>
      <c r="F56" s="1127" t="s">
        <v>46</v>
      </c>
      <c r="G56" s="1176"/>
      <c r="H56" s="199"/>
      <c r="I56" s="102"/>
      <c r="J56" s="102"/>
      <c r="K56" s="102"/>
    </row>
    <row r="57" spans="1:11" s="3" customFormat="1" ht="9" hidden="1" customHeight="1" x14ac:dyDescent="0.2">
      <c r="A57" s="1053">
        <v>1</v>
      </c>
      <c r="B57" s="1056">
        <v>1</v>
      </c>
      <c r="C57" s="1046">
        <v>12</v>
      </c>
      <c r="D57" s="1077" t="s">
        <v>353</v>
      </c>
      <c r="E57" s="1079" t="s">
        <v>21</v>
      </c>
      <c r="F57" s="132" t="s">
        <v>320</v>
      </c>
      <c r="G57" s="144" t="s">
        <v>79</v>
      </c>
      <c r="H57" s="201"/>
      <c r="I57" s="146"/>
      <c r="J57" s="146"/>
      <c r="K57" s="146"/>
    </row>
    <row r="58" spans="1:11" s="3" customFormat="1" ht="5.25" hidden="1" customHeight="1" thickBot="1" x14ac:dyDescent="0.25">
      <c r="A58" s="1054"/>
      <c r="B58" s="1057"/>
      <c r="C58" s="1059"/>
      <c r="D58" s="1246"/>
      <c r="E58" s="1443"/>
      <c r="F58" s="195" t="s">
        <v>320</v>
      </c>
      <c r="G58" s="144" t="s">
        <v>73</v>
      </c>
      <c r="H58" s="201"/>
      <c r="I58" s="146"/>
      <c r="J58" s="146"/>
      <c r="K58" s="146"/>
    </row>
    <row r="59" spans="1:11" s="3" customFormat="1" ht="1.5" hidden="1" customHeight="1" thickBot="1" x14ac:dyDescent="0.25">
      <c r="A59" s="1055"/>
      <c r="B59" s="1058"/>
      <c r="C59" s="1076"/>
      <c r="D59" s="1078"/>
      <c r="E59" s="1080"/>
      <c r="F59" s="1081" t="s">
        <v>46</v>
      </c>
      <c r="G59" s="1099"/>
      <c r="H59" s="204"/>
      <c r="I59" s="106"/>
      <c r="J59" s="106"/>
      <c r="K59" s="106"/>
    </row>
    <row r="60" spans="1:11" s="3" customFormat="1" ht="11.25" hidden="1" customHeight="1" thickBot="1" x14ac:dyDescent="0.25">
      <c r="A60" s="303"/>
      <c r="B60" s="230"/>
      <c r="C60" s="378"/>
      <c r="D60" s="379"/>
      <c r="E60" s="380"/>
      <c r="F60" s="421"/>
      <c r="G60" s="421"/>
      <c r="H60" s="382"/>
      <c r="I60" s="381"/>
      <c r="J60" s="381"/>
      <c r="K60" s="381"/>
    </row>
    <row r="61" spans="1:11" s="3" customFormat="1" ht="11.25" hidden="1" customHeight="1" x14ac:dyDescent="0.2">
      <c r="A61" s="1053">
        <v>1</v>
      </c>
      <c r="B61" s="1056">
        <v>1</v>
      </c>
      <c r="C61" s="1386">
        <v>13</v>
      </c>
      <c r="D61" s="1077" t="s">
        <v>668</v>
      </c>
      <c r="E61" s="1389" t="s">
        <v>21</v>
      </c>
      <c r="F61" s="628" t="s">
        <v>143</v>
      </c>
      <c r="G61" s="917" t="s">
        <v>72</v>
      </c>
      <c r="H61" s="697"/>
      <c r="I61" s="219"/>
      <c r="J61" s="219"/>
      <c r="K61" s="219"/>
    </row>
    <row r="62" spans="1:11" s="3" customFormat="1" ht="11.25" hidden="1" customHeight="1" thickBot="1" x14ac:dyDescent="0.25">
      <c r="A62" s="1490"/>
      <c r="B62" s="1492"/>
      <c r="C62" s="1494"/>
      <c r="D62" s="1495"/>
      <c r="E62" s="1496"/>
      <c r="F62" s="784" t="s">
        <v>143</v>
      </c>
      <c r="G62" s="918" t="s">
        <v>73</v>
      </c>
      <c r="H62" s="543"/>
      <c r="I62" s="543"/>
      <c r="J62" s="543"/>
      <c r="K62" s="543"/>
    </row>
    <row r="63" spans="1:11" s="3" customFormat="1" ht="15" hidden="1" customHeight="1" thickBot="1" x14ac:dyDescent="0.25">
      <c r="A63" s="1491"/>
      <c r="B63" s="1493"/>
      <c r="C63" s="1494"/>
      <c r="D63" s="1495"/>
      <c r="E63" s="1496"/>
      <c r="F63" s="1554" t="s">
        <v>46</v>
      </c>
      <c r="G63" s="1555"/>
      <c r="H63" s="265">
        <f>H62+H61</f>
        <v>0</v>
      </c>
      <c r="I63" s="266">
        <f>I62+I61</f>
        <v>0</v>
      </c>
      <c r="J63" s="266">
        <f>J62+J61</f>
        <v>0</v>
      </c>
      <c r="K63" s="266">
        <f>K62+K61</f>
        <v>0</v>
      </c>
    </row>
    <row r="64" spans="1:11" s="3" customFormat="1" ht="11.25" hidden="1" customHeight="1" x14ac:dyDescent="0.2">
      <c r="A64" s="1053">
        <v>1</v>
      </c>
      <c r="B64" s="1056">
        <v>1</v>
      </c>
      <c r="C64" s="1386">
        <v>14</v>
      </c>
      <c r="D64" s="1077" t="s">
        <v>669</v>
      </c>
      <c r="E64" s="1389" t="s">
        <v>21</v>
      </c>
      <c r="F64" s="628" t="s">
        <v>143</v>
      </c>
      <c r="G64" s="629" t="s">
        <v>72</v>
      </c>
      <c r="H64" s="214"/>
      <c r="I64" s="219"/>
      <c r="J64" s="219"/>
      <c r="K64" s="219"/>
    </row>
    <row r="65" spans="1:12" s="3" customFormat="1" ht="11.25" hidden="1" customHeight="1" thickBot="1" x14ac:dyDescent="0.25">
      <c r="A65" s="1490"/>
      <c r="B65" s="1492"/>
      <c r="C65" s="1494"/>
      <c r="D65" s="1495"/>
      <c r="E65" s="1496"/>
      <c r="F65" s="630" t="s">
        <v>143</v>
      </c>
      <c r="G65" s="631" t="s">
        <v>73</v>
      </c>
      <c r="H65" s="507"/>
      <c r="I65" s="543"/>
      <c r="J65" s="543"/>
      <c r="K65" s="543"/>
    </row>
    <row r="66" spans="1:12" s="3" customFormat="1" ht="15.75" hidden="1" customHeight="1" thickBot="1" x14ac:dyDescent="0.25">
      <c r="A66" s="1491"/>
      <c r="B66" s="1493"/>
      <c r="C66" s="1494"/>
      <c r="D66" s="1495"/>
      <c r="E66" s="1496"/>
      <c r="F66" s="1162" t="s">
        <v>46</v>
      </c>
      <c r="G66" s="1163"/>
      <c r="H66" s="265">
        <f>H65+H64</f>
        <v>0</v>
      </c>
      <c r="I66" s="266">
        <f>I65+I64</f>
        <v>0</v>
      </c>
      <c r="J66" s="266">
        <f>J65+J64</f>
        <v>0</v>
      </c>
      <c r="K66" s="266">
        <f>K65+K64</f>
        <v>0</v>
      </c>
    </row>
    <row r="67" spans="1:12" s="3" customFormat="1" ht="15.75" hidden="1" customHeight="1" x14ac:dyDescent="0.2">
      <c r="A67" s="1053">
        <v>1</v>
      </c>
      <c r="B67" s="1056">
        <v>1</v>
      </c>
      <c r="C67" s="1046">
        <v>15</v>
      </c>
      <c r="D67" s="1067" t="s">
        <v>682</v>
      </c>
      <c r="E67" s="1050" t="s">
        <v>21</v>
      </c>
      <c r="F67" s="577" t="s">
        <v>143</v>
      </c>
      <c r="G67" s="443" t="s">
        <v>79</v>
      </c>
      <c r="H67" s="214"/>
      <c r="I67" s="219"/>
      <c r="J67" s="219"/>
      <c r="K67" s="219"/>
    </row>
    <row r="68" spans="1:12" s="3" customFormat="1" ht="15.75" hidden="1" customHeight="1" thickBot="1" x14ac:dyDescent="0.25">
      <c r="A68" s="1490"/>
      <c r="B68" s="1492"/>
      <c r="C68" s="1492"/>
      <c r="D68" s="1499"/>
      <c r="E68" s="1315"/>
      <c r="F68" s="570" t="s">
        <v>143</v>
      </c>
      <c r="G68" s="442" t="s">
        <v>73</v>
      </c>
      <c r="H68" s="507"/>
      <c r="I68" s="543"/>
      <c r="J68" s="543"/>
      <c r="K68" s="543"/>
    </row>
    <row r="69" spans="1:12" s="3" customFormat="1" ht="15.75" hidden="1" customHeight="1" thickBot="1" x14ac:dyDescent="0.25">
      <c r="A69" s="1491"/>
      <c r="B69" s="1493"/>
      <c r="C69" s="1492"/>
      <c r="D69" s="1499"/>
      <c r="E69" s="1315"/>
      <c r="F69" s="1081" t="s">
        <v>46</v>
      </c>
      <c r="G69" s="1082"/>
      <c r="H69" s="262">
        <f t="shared" ref="H69:I69" si="3">H68+H67</f>
        <v>0</v>
      </c>
      <c r="I69" s="265">
        <f t="shared" si="3"/>
        <v>0</v>
      </c>
      <c r="J69" s="265">
        <f t="shared" ref="J69:K69" si="4">J68+J67</f>
        <v>0</v>
      </c>
      <c r="K69" s="265">
        <f t="shared" si="4"/>
        <v>0</v>
      </c>
    </row>
    <row r="70" spans="1:12" s="3" customFormat="1" ht="15" customHeight="1" thickBot="1" x14ac:dyDescent="0.25">
      <c r="A70" s="303">
        <v>1</v>
      </c>
      <c r="B70" s="230">
        <v>1</v>
      </c>
      <c r="C70" s="1233" t="s">
        <v>43</v>
      </c>
      <c r="D70" s="1234"/>
      <c r="E70" s="1234"/>
      <c r="F70" s="1224"/>
      <c r="G70" s="1224"/>
      <c r="H70" s="578">
        <f>H23+H26+H29+H32+H38+H41+H44+H47+H50+H53+H56+H59+H63+H66+H69</f>
        <v>5725.83</v>
      </c>
      <c r="I70" s="578">
        <f t="shared" ref="I70:J70" si="5">I23+I26+I29+I32+I38+I41+I44+I47+I50+I53+I56+I59+I63+I66+I69</f>
        <v>6244.1450000000004</v>
      </c>
      <c r="J70" s="578">
        <f t="shared" si="5"/>
        <v>6484.9000000000015</v>
      </c>
      <c r="K70" s="578">
        <f t="shared" ref="K70" si="6">K23+K26+K29+K32+K38+K41+K44+K47+K50+K53+K56+K59+K63+K66+K69</f>
        <v>6762.4</v>
      </c>
    </row>
    <row r="71" spans="1:12" s="1" customFormat="1" ht="15" customHeight="1" thickBot="1" x14ac:dyDescent="0.25">
      <c r="A71" s="23">
        <v>1</v>
      </c>
      <c r="B71" s="49">
        <v>2</v>
      </c>
      <c r="C71" s="1168" t="s">
        <v>326</v>
      </c>
      <c r="D71" s="1169"/>
      <c r="E71" s="1169"/>
      <c r="F71" s="1169"/>
      <c r="G71" s="1169"/>
      <c r="H71" s="1169"/>
      <c r="I71" s="1169"/>
      <c r="J71" s="1169"/>
      <c r="K71" s="1170"/>
    </row>
    <row r="72" spans="1:12" s="1" customFormat="1" ht="0.75" hidden="1" customHeight="1" thickBot="1" x14ac:dyDescent="0.25">
      <c r="A72" s="1551">
        <v>1</v>
      </c>
      <c r="B72" s="1056">
        <v>2</v>
      </c>
      <c r="C72" s="1059">
        <v>1</v>
      </c>
      <c r="D72" s="1075" t="s">
        <v>486</v>
      </c>
      <c r="E72" s="1070" t="s">
        <v>451</v>
      </c>
      <c r="F72" s="17" t="s">
        <v>327</v>
      </c>
      <c r="G72" s="24" t="s">
        <v>72</v>
      </c>
      <c r="H72" s="214"/>
      <c r="I72" s="219"/>
      <c r="J72" s="219"/>
      <c r="K72" s="219"/>
    </row>
    <row r="73" spans="1:12" s="1" customFormat="1" ht="15" hidden="1" customHeight="1" x14ac:dyDescent="0.2">
      <c r="A73" s="1552"/>
      <c r="B73" s="1057"/>
      <c r="C73" s="1059"/>
      <c r="D73" s="1075"/>
      <c r="E73" s="1070"/>
      <c r="F73" s="302" t="s">
        <v>327</v>
      </c>
      <c r="G73" s="243" t="s">
        <v>315</v>
      </c>
      <c r="H73" s="200"/>
      <c r="I73" s="100"/>
      <c r="J73" s="100"/>
      <c r="K73" s="100"/>
    </row>
    <row r="74" spans="1:12" s="1" customFormat="1" ht="18" hidden="1" customHeight="1" x14ac:dyDescent="0.2">
      <c r="A74" s="1552"/>
      <c r="B74" s="1057"/>
      <c r="C74" s="1059"/>
      <c r="D74" s="1075"/>
      <c r="E74" s="1070"/>
      <c r="F74" s="302" t="s">
        <v>327</v>
      </c>
      <c r="G74" s="24" t="s">
        <v>121</v>
      </c>
      <c r="H74" s="200"/>
      <c r="I74" s="100"/>
      <c r="J74" s="100"/>
      <c r="K74" s="100"/>
    </row>
    <row r="75" spans="1:12" s="1" customFormat="1" ht="15" hidden="1" customHeight="1" thickBot="1" x14ac:dyDescent="0.25">
      <c r="A75" s="1552"/>
      <c r="B75" s="1057"/>
      <c r="C75" s="1059"/>
      <c r="D75" s="1075"/>
      <c r="E75" s="1070"/>
      <c r="F75" s="17" t="s">
        <v>327</v>
      </c>
      <c r="G75" s="245" t="s">
        <v>565</v>
      </c>
      <c r="H75" s="200"/>
      <c r="I75" s="100"/>
      <c r="J75" s="100"/>
      <c r="K75" s="100"/>
    </row>
    <row r="76" spans="1:12" s="1" customFormat="1" ht="15.75" hidden="1" customHeight="1" thickBot="1" x14ac:dyDescent="0.25">
      <c r="A76" s="1553"/>
      <c r="B76" s="1058"/>
      <c r="C76" s="1060"/>
      <c r="D76" s="1247"/>
      <c r="E76" s="1071"/>
      <c r="F76" s="1127" t="s">
        <v>46</v>
      </c>
      <c r="G76" s="1176"/>
      <c r="H76" s="204">
        <f>H72+H73+H74+H75</f>
        <v>0</v>
      </c>
      <c r="I76" s="106">
        <f t="shared" ref="I76" si="7">I72+I73+I74+I75</f>
        <v>0</v>
      </c>
      <c r="J76" s="106">
        <f t="shared" ref="J76:K76" si="8">J72+J73+J74+J75</f>
        <v>0</v>
      </c>
      <c r="K76" s="106">
        <f t="shared" si="8"/>
        <v>0</v>
      </c>
    </row>
    <row r="77" spans="1:12" s="1" customFormat="1" ht="17.25" customHeight="1" x14ac:dyDescent="0.2">
      <c r="A77" s="1053">
        <v>1</v>
      </c>
      <c r="B77" s="1056">
        <v>2</v>
      </c>
      <c r="C77" s="1046">
        <v>2</v>
      </c>
      <c r="D77" s="1074" t="s">
        <v>328</v>
      </c>
      <c r="E77" s="1050" t="s">
        <v>778</v>
      </c>
      <c r="F77" s="861" t="s">
        <v>329</v>
      </c>
      <c r="G77" s="894" t="s">
        <v>123</v>
      </c>
      <c r="H77" s="546"/>
      <c r="I77" s="206"/>
      <c r="J77" s="206"/>
      <c r="K77" s="206"/>
    </row>
    <row r="78" spans="1:12" s="1" customFormat="1" ht="15" customHeight="1" x14ac:dyDescent="0.2">
      <c r="A78" s="1054"/>
      <c r="B78" s="1057"/>
      <c r="C78" s="1059"/>
      <c r="D78" s="1075"/>
      <c r="E78" s="1070"/>
      <c r="F78" s="862" t="s">
        <v>329</v>
      </c>
      <c r="G78" s="895" t="s">
        <v>73</v>
      </c>
      <c r="H78" s="488"/>
      <c r="I78" s="200">
        <v>17.600000000000001</v>
      </c>
      <c r="J78" s="200">
        <v>18</v>
      </c>
      <c r="K78" s="200">
        <v>18.5</v>
      </c>
      <c r="L78" s="527"/>
    </row>
    <row r="79" spans="1:12" s="1" customFormat="1" ht="13.5" customHeight="1" x14ac:dyDescent="0.2">
      <c r="A79" s="1054"/>
      <c r="B79" s="1057"/>
      <c r="C79" s="1059"/>
      <c r="D79" s="1075"/>
      <c r="E79" s="1070"/>
      <c r="F79" s="863" t="s">
        <v>329</v>
      </c>
      <c r="G79" s="896" t="s">
        <v>72</v>
      </c>
      <c r="H79" s="488">
        <v>2961.73</v>
      </c>
      <c r="I79" s="200">
        <v>3107.1</v>
      </c>
      <c r="J79" s="200">
        <v>3701.2</v>
      </c>
      <c r="K79" s="200">
        <v>3812.3</v>
      </c>
      <c r="L79" s="527"/>
    </row>
    <row r="80" spans="1:12" s="1" customFormat="1" ht="15" customHeight="1" x14ac:dyDescent="0.2">
      <c r="A80" s="1054"/>
      <c r="B80" s="1057"/>
      <c r="C80" s="1059"/>
      <c r="D80" s="1075"/>
      <c r="E80" s="1070"/>
      <c r="F80" s="862" t="s">
        <v>329</v>
      </c>
      <c r="G80" s="897" t="s">
        <v>780</v>
      </c>
      <c r="H80" s="488">
        <v>6311.28</v>
      </c>
      <c r="I80" s="200">
        <v>7621.3</v>
      </c>
      <c r="J80" s="200">
        <v>7171.4</v>
      </c>
      <c r="K80" s="200">
        <v>7532.5</v>
      </c>
    </row>
    <row r="81" spans="1:12" s="1" customFormat="1" ht="15" customHeight="1" x14ac:dyDescent="0.2">
      <c r="A81" s="1054"/>
      <c r="B81" s="1057"/>
      <c r="C81" s="1059"/>
      <c r="D81" s="1075"/>
      <c r="E81" s="1070"/>
      <c r="F81" s="635" t="s">
        <v>329</v>
      </c>
      <c r="G81" s="897" t="s">
        <v>121</v>
      </c>
      <c r="H81" s="488">
        <v>176.8</v>
      </c>
      <c r="I81" s="200">
        <v>187.8</v>
      </c>
      <c r="J81" s="200">
        <v>194.1</v>
      </c>
      <c r="K81" s="200">
        <v>198.1</v>
      </c>
    </row>
    <row r="82" spans="1:12" s="1" customFormat="1" ht="15" customHeight="1" x14ac:dyDescent="0.2">
      <c r="A82" s="1054"/>
      <c r="B82" s="1057"/>
      <c r="C82" s="1059"/>
      <c r="D82" s="1075"/>
      <c r="E82" s="1070"/>
      <c r="F82" s="635" t="s">
        <v>329</v>
      </c>
      <c r="G82" s="897" t="s">
        <v>105</v>
      </c>
      <c r="H82" s="488">
        <v>190.15</v>
      </c>
      <c r="I82" s="200"/>
      <c r="J82" s="200"/>
      <c r="K82" s="200"/>
    </row>
    <row r="83" spans="1:12" s="1" customFormat="1" ht="15" customHeight="1" x14ac:dyDescent="0.2">
      <c r="A83" s="1054"/>
      <c r="B83" s="1057"/>
      <c r="C83" s="1059"/>
      <c r="D83" s="1075"/>
      <c r="E83" s="1070"/>
      <c r="F83" s="862" t="s">
        <v>329</v>
      </c>
      <c r="G83" s="898" t="s">
        <v>565</v>
      </c>
      <c r="H83" s="488"/>
      <c r="I83" s="903">
        <v>16.100000000000001</v>
      </c>
      <c r="J83" s="903">
        <v>16.3</v>
      </c>
      <c r="K83" s="903">
        <v>17.399999999999999</v>
      </c>
      <c r="L83" s="527"/>
    </row>
    <row r="84" spans="1:12" s="1" customFormat="1" ht="15" customHeight="1" thickBot="1" x14ac:dyDescent="0.25">
      <c r="A84" s="1054"/>
      <c r="B84" s="1057"/>
      <c r="C84" s="1059"/>
      <c r="D84" s="1075"/>
      <c r="E84" s="1070"/>
      <c r="F84" s="864" t="s">
        <v>329</v>
      </c>
      <c r="G84" s="899" t="s">
        <v>566</v>
      </c>
      <c r="H84" s="547">
        <v>449.9</v>
      </c>
      <c r="I84" s="915">
        <v>551.79999999999995</v>
      </c>
      <c r="J84" s="915">
        <v>514.70000000000005</v>
      </c>
      <c r="K84" s="915">
        <v>540.4</v>
      </c>
      <c r="L84" s="527"/>
    </row>
    <row r="85" spans="1:12" s="1" customFormat="1" ht="14.4" customHeight="1" thickBot="1" x14ac:dyDescent="0.25">
      <c r="A85" s="1055"/>
      <c r="B85" s="1058"/>
      <c r="C85" s="1060"/>
      <c r="D85" s="1247"/>
      <c r="E85" s="1071"/>
      <c r="F85" s="1162" t="s">
        <v>46</v>
      </c>
      <c r="G85" s="1511"/>
      <c r="H85" s="811">
        <f t="shared" ref="H85:J85" si="9">H79+H80+H81+H77+H78+H83+H82+H84</f>
        <v>10089.859999999999</v>
      </c>
      <c r="I85" s="441">
        <f t="shared" si="9"/>
        <v>11501.699999999999</v>
      </c>
      <c r="J85" s="265">
        <f t="shared" si="9"/>
        <v>11615.699999999999</v>
      </c>
      <c r="K85" s="265">
        <f t="shared" ref="K85" si="10">K79+K80+K81+K77+K78+K83+K82+K84</f>
        <v>12119.199999999999</v>
      </c>
    </row>
    <row r="86" spans="1:12" s="1" customFormat="1" ht="15" hidden="1" customHeight="1" x14ac:dyDescent="0.2">
      <c r="A86" s="1053">
        <v>1</v>
      </c>
      <c r="B86" s="1056">
        <v>2</v>
      </c>
      <c r="C86" s="1046">
        <v>3</v>
      </c>
      <c r="D86" s="1271" t="s">
        <v>330</v>
      </c>
      <c r="E86" s="1173" t="s">
        <v>452</v>
      </c>
      <c r="F86" s="127" t="s">
        <v>250</v>
      </c>
      <c r="G86" s="174" t="s">
        <v>72</v>
      </c>
      <c r="H86" s="559"/>
      <c r="I86" s="218"/>
      <c r="J86" s="218"/>
      <c r="K86" s="218"/>
    </row>
    <row r="87" spans="1:12" s="1" customFormat="1" ht="15" hidden="1" customHeight="1" x14ac:dyDescent="0.2">
      <c r="A87" s="1054"/>
      <c r="B87" s="1057"/>
      <c r="C87" s="1059"/>
      <c r="D87" s="1334"/>
      <c r="E87" s="1174"/>
      <c r="F87" s="402" t="s">
        <v>250</v>
      </c>
      <c r="G87" s="246" t="s">
        <v>315</v>
      </c>
      <c r="H87" s="122"/>
      <c r="I87" s="198"/>
      <c r="J87" s="198"/>
      <c r="K87" s="198"/>
    </row>
    <row r="88" spans="1:12" s="1" customFormat="1" ht="30" hidden="1" customHeight="1" thickBot="1" x14ac:dyDescent="0.25">
      <c r="A88" s="1054"/>
      <c r="B88" s="1057"/>
      <c r="C88" s="1059"/>
      <c r="D88" s="1334"/>
      <c r="E88" s="1174"/>
      <c r="F88" s="127" t="s">
        <v>250</v>
      </c>
      <c r="G88" s="174" t="s">
        <v>121</v>
      </c>
      <c r="H88" s="122"/>
      <c r="I88" s="198"/>
      <c r="J88" s="198"/>
      <c r="K88" s="198"/>
    </row>
    <row r="89" spans="1:12" s="1" customFormat="1" ht="30" hidden="1" customHeight="1" thickBot="1" x14ac:dyDescent="0.25">
      <c r="A89" s="1055"/>
      <c r="B89" s="1058"/>
      <c r="C89" s="1060"/>
      <c r="D89" s="1272"/>
      <c r="E89" s="1175"/>
      <c r="F89" s="1127" t="s">
        <v>46</v>
      </c>
      <c r="G89" s="1176"/>
      <c r="H89" s="95">
        <f t="shared" ref="H89:I89" si="11">H86+H87+H88</f>
        <v>0</v>
      </c>
      <c r="I89" s="199">
        <f t="shared" si="11"/>
        <v>0</v>
      </c>
      <c r="J89" s="199">
        <f t="shared" ref="J89:K89" si="12">J86+J87+J88</f>
        <v>0</v>
      </c>
      <c r="K89" s="199">
        <f t="shared" si="12"/>
        <v>0</v>
      </c>
    </row>
    <row r="90" spans="1:12" s="1" customFormat="1" ht="14.25" customHeight="1" x14ac:dyDescent="0.2">
      <c r="A90" s="1053">
        <v>1</v>
      </c>
      <c r="B90" s="1056">
        <v>2</v>
      </c>
      <c r="C90" s="1046">
        <v>4</v>
      </c>
      <c r="D90" s="1074" t="s">
        <v>331</v>
      </c>
      <c r="E90" s="1050" t="s">
        <v>777</v>
      </c>
      <c r="F90" s="586" t="s">
        <v>250</v>
      </c>
      <c r="G90" s="932" t="s">
        <v>72</v>
      </c>
      <c r="H90" s="101">
        <v>1239.22</v>
      </c>
      <c r="I90" s="200">
        <v>1030.3</v>
      </c>
      <c r="J90" s="200">
        <v>1465.4</v>
      </c>
      <c r="K90" s="200">
        <v>1648.4</v>
      </c>
      <c r="L90" s="527"/>
    </row>
    <row r="91" spans="1:12" s="1" customFormat="1" ht="15" customHeight="1" x14ac:dyDescent="0.2">
      <c r="A91" s="1054"/>
      <c r="B91" s="1057"/>
      <c r="C91" s="1059"/>
      <c r="D91" s="1075"/>
      <c r="E91" s="1070"/>
      <c r="F91" s="587" t="s">
        <v>250</v>
      </c>
      <c r="G91" s="931" t="s">
        <v>73</v>
      </c>
      <c r="H91" s="101"/>
      <c r="I91" s="200">
        <v>3</v>
      </c>
      <c r="J91" s="200">
        <v>3.3</v>
      </c>
      <c r="K91" s="200">
        <v>3.6</v>
      </c>
      <c r="L91" s="527"/>
    </row>
    <row r="92" spans="1:12" s="1" customFormat="1" ht="15" customHeight="1" x14ac:dyDescent="0.2">
      <c r="A92" s="1054"/>
      <c r="B92" s="1057"/>
      <c r="C92" s="1059"/>
      <c r="D92" s="1075"/>
      <c r="E92" s="1070"/>
      <c r="F92" s="587" t="s">
        <v>250</v>
      </c>
      <c r="G92" s="610" t="s">
        <v>780</v>
      </c>
      <c r="H92" s="101">
        <v>3371.92</v>
      </c>
      <c r="I92" s="200">
        <v>3258.8</v>
      </c>
      <c r="J92" s="200">
        <v>3063.38</v>
      </c>
      <c r="K92" s="200">
        <v>3172.62</v>
      </c>
    </row>
    <row r="93" spans="1:12" s="1" customFormat="1" ht="15" customHeight="1" x14ac:dyDescent="0.2">
      <c r="A93" s="1054"/>
      <c r="B93" s="1057"/>
      <c r="C93" s="1059"/>
      <c r="D93" s="1075"/>
      <c r="E93" s="1070"/>
      <c r="F93" s="587" t="s">
        <v>250</v>
      </c>
      <c r="G93" s="610" t="s">
        <v>121</v>
      </c>
      <c r="H93" s="101">
        <v>45.4</v>
      </c>
      <c r="I93" s="200">
        <v>33.9</v>
      </c>
      <c r="J93" s="200">
        <v>35.700000000000003</v>
      </c>
      <c r="K93" s="200">
        <v>38.299999999999997</v>
      </c>
    </row>
    <row r="94" spans="1:12" s="1" customFormat="1" ht="15" customHeight="1" x14ac:dyDescent="0.2">
      <c r="A94" s="1054"/>
      <c r="B94" s="1057"/>
      <c r="C94" s="1059"/>
      <c r="D94" s="1075"/>
      <c r="E94" s="1070"/>
      <c r="F94" s="587" t="s">
        <v>250</v>
      </c>
      <c r="G94" s="610" t="s">
        <v>105</v>
      </c>
      <c r="H94" s="101">
        <v>74.48</v>
      </c>
      <c r="I94" s="200">
        <v>3.5350000000000001</v>
      </c>
      <c r="J94" s="200"/>
      <c r="K94" s="200"/>
    </row>
    <row r="95" spans="1:12" s="1" customFormat="1" ht="15" customHeight="1" thickBot="1" x14ac:dyDescent="0.25">
      <c r="A95" s="1054"/>
      <c r="B95" s="1057"/>
      <c r="C95" s="1059"/>
      <c r="D95" s="1075"/>
      <c r="E95" s="1070"/>
      <c r="F95" s="613" t="s">
        <v>250</v>
      </c>
      <c r="G95" s="624" t="s">
        <v>565</v>
      </c>
      <c r="H95" s="562"/>
      <c r="I95" s="555">
        <v>11.5</v>
      </c>
      <c r="J95" s="555">
        <v>11.7</v>
      </c>
      <c r="K95" s="555">
        <v>11.94</v>
      </c>
      <c r="L95" s="527"/>
    </row>
    <row r="96" spans="1:12" s="1" customFormat="1" ht="15" customHeight="1" thickBot="1" x14ac:dyDescent="0.25">
      <c r="A96" s="1055"/>
      <c r="B96" s="1058"/>
      <c r="C96" s="1060"/>
      <c r="D96" s="1247"/>
      <c r="E96" s="1071"/>
      <c r="F96" s="1127" t="s">
        <v>46</v>
      </c>
      <c r="G96" s="1176"/>
      <c r="H96" s="262">
        <f t="shared" ref="H96:I96" si="13">H90+H92+H93+H91+H95+H94</f>
        <v>4731.0199999999995</v>
      </c>
      <c r="I96" s="265">
        <f t="shared" si="13"/>
        <v>4341.0349999999999</v>
      </c>
      <c r="J96" s="265">
        <f t="shared" ref="J96:K96" si="14">J90+J92+J93+J91+J95+J94</f>
        <v>4579.4800000000005</v>
      </c>
      <c r="K96" s="265">
        <f t="shared" si="14"/>
        <v>4874.8600000000006</v>
      </c>
    </row>
    <row r="97" spans="1:14" s="1" customFormat="1" ht="15" customHeight="1" x14ac:dyDescent="0.2">
      <c r="A97" s="1053">
        <v>1</v>
      </c>
      <c r="B97" s="1056">
        <v>2</v>
      </c>
      <c r="C97" s="1046">
        <v>5</v>
      </c>
      <c r="D97" s="1048" t="s">
        <v>628</v>
      </c>
      <c r="E97" s="1050" t="s">
        <v>454</v>
      </c>
      <c r="F97" s="586" t="s">
        <v>320</v>
      </c>
      <c r="G97" s="626" t="s">
        <v>72</v>
      </c>
      <c r="H97" s="489">
        <v>141.5</v>
      </c>
      <c r="I97" s="218">
        <v>158.80000000000001</v>
      </c>
      <c r="J97" s="218">
        <v>165</v>
      </c>
      <c r="K97" s="218">
        <v>170</v>
      </c>
      <c r="L97" s="527"/>
    </row>
    <row r="98" spans="1:14" s="1" customFormat="1" ht="15" customHeight="1" x14ac:dyDescent="0.2">
      <c r="A98" s="1054"/>
      <c r="B98" s="1057"/>
      <c r="C98" s="1059"/>
      <c r="D98" s="1550"/>
      <c r="E98" s="1070"/>
      <c r="F98" s="587" t="s">
        <v>320</v>
      </c>
      <c r="G98" s="610" t="s">
        <v>780</v>
      </c>
      <c r="H98" s="101">
        <v>167.2</v>
      </c>
      <c r="I98" s="200">
        <v>187.3</v>
      </c>
      <c r="J98" s="200">
        <v>170</v>
      </c>
      <c r="K98" s="200">
        <v>175</v>
      </c>
    </row>
    <row r="99" spans="1:14" s="1" customFormat="1" ht="15" customHeight="1" x14ac:dyDescent="0.2">
      <c r="A99" s="1054"/>
      <c r="B99" s="1057"/>
      <c r="C99" s="1059"/>
      <c r="D99" s="1550"/>
      <c r="E99" s="1070"/>
      <c r="F99" s="589" t="s">
        <v>320</v>
      </c>
      <c r="G99" s="89" t="s">
        <v>121</v>
      </c>
      <c r="H99" s="101">
        <v>5</v>
      </c>
      <c r="I99" s="200">
        <v>5</v>
      </c>
      <c r="J99" s="200">
        <v>6</v>
      </c>
      <c r="K99" s="200">
        <v>6</v>
      </c>
    </row>
    <row r="100" spans="1:14" s="1" customFormat="1" ht="15" customHeight="1" thickBot="1" x14ac:dyDescent="0.25">
      <c r="A100" s="1054"/>
      <c r="B100" s="1057"/>
      <c r="C100" s="1059"/>
      <c r="D100" s="1550"/>
      <c r="E100" s="1070"/>
      <c r="F100" s="613" t="s">
        <v>320</v>
      </c>
      <c r="G100" s="625" t="s">
        <v>105</v>
      </c>
      <c r="H100" s="562">
        <v>13.3</v>
      </c>
      <c r="I100" s="555"/>
      <c r="J100" s="555"/>
      <c r="K100" s="555"/>
    </row>
    <row r="101" spans="1:14" s="1" customFormat="1" ht="15" customHeight="1" thickBot="1" x14ac:dyDescent="0.25">
      <c r="A101" s="1055"/>
      <c r="B101" s="1058"/>
      <c r="C101" s="1060"/>
      <c r="D101" s="1332"/>
      <c r="E101" s="1071"/>
      <c r="F101" s="1081" t="s">
        <v>46</v>
      </c>
      <c r="G101" s="1099"/>
      <c r="H101" s="262">
        <f t="shared" ref="H101:I101" si="15">H97+H98+H99+H100</f>
        <v>327</v>
      </c>
      <c r="I101" s="265">
        <f t="shared" si="15"/>
        <v>351.1</v>
      </c>
      <c r="J101" s="265">
        <f t="shared" ref="J101:K101" si="16">J97+J98+J99+J100</f>
        <v>341</v>
      </c>
      <c r="K101" s="265">
        <f t="shared" si="16"/>
        <v>351</v>
      </c>
    </row>
    <row r="102" spans="1:14" s="1" customFormat="1" ht="14.4" customHeight="1" x14ac:dyDescent="0.2">
      <c r="A102" s="1053">
        <v>1</v>
      </c>
      <c r="B102" s="1056">
        <v>2</v>
      </c>
      <c r="C102" s="1046">
        <v>6</v>
      </c>
      <c r="D102" s="1074" t="s">
        <v>487</v>
      </c>
      <c r="E102" s="1050" t="s">
        <v>702</v>
      </c>
      <c r="F102" s="586" t="s">
        <v>143</v>
      </c>
      <c r="G102" s="55" t="s">
        <v>72</v>
      </c>
      <c r="H102" s="489"/>
      <c r="I102" s="214">
        <v>248</v>
      </c>
      <c r="J102" s="214">
        <v>155</v>
      </c>
      <c r="K102" s="214">
        <v>155</v>
      </c>
    </row>
    <row r="103" spans="1:14" s="1" customFormat="1" ht="0.75" hidden="1" customHeight="1" x14ac:dyDescent="0.2">
      <c r="A103" s="1054"/>
      <c r="B103" s="1057"/>
      <c r="C103" s="1059"/>
      <c r="D103" s="1075"/>
      <c r="E103" s="1070"/>
      <c r="F103" s="587" t="s">
        <v>143</v>
      </c>
      <c r="G103" s="610" t="s">
        <v>73</v>
      </c>
      <c r="H103" s="101"/>
      <c r="I103" s="200"/>
      <c r="J103" s="200"/>
      <c r="K103" s="200"/>
    </row>
    <row r="104" spans="1:14" s="1" customFormat="1" ht="14.4" customHeight="1" thickBot="1" x14ac:dyDescent="0.25">
      <c r="A104" s="1054"/>
      <c r="B104" s="1057"/>
      <c r="C104" s="1059"/>
      <c r="D104" s="1075"/>
      <c r="E104" s="1070"/>
      <c r="F104" s="598" t="s">
        <v>143</v>
      </c>
      <c r="G104" s="624" t="s">
        <v>105</v>
      </c>
      <c r="H104" s="562"/>
      <c r="I104" s="555"/>
      <c r="J104" s="555"/>
      <c r="K104" s="555"/>
    </row>
    <row r="105" spans="1:14" s="1" customFormat="1" ht="15" customHeight="1" thickBot="1" x14ac:dyDescent="0.25">
      <c r="A105" s="1055"/>
      <c r="B105" s="1058"/>
      <c r="C105" s="1060"/>
      <c r="D105" s="1247"/>
      <c r="E105" s="1071"/>
      <c r="F105" s="1081" t="s">
        <v>46</v>
      </c>
      <c r="G105" s="1099"/>
      <c r="H105" s="441">
        <f t="shared" ref="H105:I105" si="17">H102+H103+H104</f>
        <v>0</v>
      </c>
      <c r="I105" s="265">
        <f t="shared" si="17"/>
        <v>248</v>
      </c>
      <c r="J105" s="265">
        <f t="shared" ref="J105:K105" si="18">J102+J103+J104</f>
        <v>155</v>
      </c>
      <c r="K105" s="265">
        <f t="shared" si="18"/>
        <v>155</v>
      </c>
    </row>
    <row r="106" spans="1:14" s="1" customFormat="1" ht="14.25" customHeight="1" x14ac:dyDescent="0.2">
      <c r="A106" s="1053">
        <v>1</v>
      </c>
      <c r="B106" s="1056">
        <v>2</v>
      </c>
      <c r="C106" s="1046">
        <v>7</v>
      </c>
      <c r="D106" s="1048" t="s">
        <v>784</v>
      </c>
      <c r="E106" s="1050" t="s">
        <v>702</v>
      </c>
      <c r="F106" s="586" t="s">
        <v>143</v>
      </c>
      <c r="G106" s="55" t="s">
        <v>780</v>
      </c>
      <c r="H106" s="489">
        <v>125.7</v>
      </c>
      <c r="I106" s="214">
        <v>536.70000000000005</v>
      </c>
      <c r="J106" s="214">
        <v>550</v>
      </c>
      <c r="K106" s="214">
        <v>550</v>
      </c>
    </row>
    <row r="107" spans="1:14" s="1" customFormat="1" ht="13.5" customHeight="1" thickBot="1" x14ac:dyDescent="0.25">
      <c r="A107" s="1054"/>
      <c r="B107" s="1057"/>
      <c r="C107" s="1059"/>
      <c r="D107" s="1550"/>
      <c r="E107" s="1070"/>
      <c r="F107" s="613" t="s">
        <v>143</v>
      </c>
      <c r="G107" s="625" t="s">
        <v>73</v>
      </c>
      <c r="H107" s="562"/>
      <c r="I107" s="555"/>
      <c r="J107" s="555"/>
      <c r="K107" s="555"/>
    </row>
    <row r="108" spans="1:14" s="1" customFormat="1" ht="14.25" customHeight="1" thickBot="1" x14ac:dyDescent="0.25">
      <c r="A108" s="1055"/>
      <c r="B108" s="1058"/>
      <c r="C108" s="1060"/>
      <c r="D108" s="1332"/>
      <c r="E108" s="1071"/>
      <c r="F108" s="1081" t="s">
        <v>46</v>
      </c>
      <c r="G108" s="1099"/>
      <c r="H108" s="441">
        <f t="shared" ref="H108:I108" si="19">H106+H107</f>
        <v>125.7</v>
      </c>
      <c r="I108" s="265">
        <f t="shared" si="19"/>
        <v>536.70000000000005</v>
      </c>
      <c r="J108" s="265">
        <f t="shared" ref="J108:K108" si="20">J106+J107</f>
        <v>550</v>
      </c>
      <c r="K108" s="265">
        <f t="shared" si="20"/>
        <v>550</v>
      </c>
    </row>
    <row r="109" spans="1:14" s="1" customFormat="1" ht="12.6" customHeight="1" x14ac:dyDescent="0.2">
      <c r="A109" s="1053">
        <v>1</v>
      </c>
      <c r="B109" s="1056">
        <v>2</v>
      </c>
      <c r="C109" s="1046">
        <v>8</v>
      </c>
      <c r="D109" s="1048" t="s">
        <v>567</v>
      </c>
      <c r="E109" s="1050">
        <v>13</v>
      </c>
      <c r="F109" s="586" t="s">
        <v>143</v>
      </c>
      <c r="G109" s="55" t="s">
        <v>72</v>
      </c>
      <c r="H109" s="489">
        <v>20</v>
      </c>
      <c r="I109" s="214">
        <v>20</v>
      </c>
      <c r="J109" s="214">
        <v>20</v>
      </c>
      <c r="K109" s="214">
        <v>20</v>
      </c>
    </row>
    <row r="110" spans="1:14" s="1" customFormat="1" ht="0.6" hidden="1" customHeight="1" x14ac:dyDescent="0.2">
      <c r="A110" s="1054"/>
      <c r="B110" s="1057"/>
      <c r="C110" s="1059"/>
      <c r="D110" s="1550"/>
      <c r="E110" s="1070"/>
      <c r="F110" s="1007" t="s">
        <v>143</v>
      </c>
      <c r="G110" s="1008" t="s">
        <v>73</v>
      </c>
      <c r="H110" s="930"/>
      <c r="I110" s="903"/>
      <c r="J110" s="903"/>
      <c r="K110" s="903"/>
      <c r="N110" s="377"/>
    </row>
    <row r="111" spans="1:14" s="1" customFormat="1" ht="12.6" customHeight="1" thickBot="1" x14ac:dyDescent="0.25">
      <c r="A111" s="1054"/>
      <c r="B111" s="1057"/>
      <c r="C111" s="1059"/>
      <c r="D111" s="1550"/>
      <c r="E111" s="1070"/>
      <c r="F111" s="613" t="s">
        <v>143</v>
      </c>
      <c r="G111" s="1009" t="s">
        <v>565</v>
      </c>
      <c r="H111" s="995"/>
      <c r="I111" s="915"/>
      <c r="J111" s="915"/>
      <c r="K111" s="915"/>
    </row>
    <row r="112" spans="1:14" s="1" customFormat="1" ht="16.2" customHeight="1" thickBot="1" x14ac:dyDescent="0.25">
      <c r="A112" s="1055"/>
      <c r="B112" s="1058"/>
      <c r="C112" s="1060"/>
      <c r="D112" s="1332"/>
      <c r="E112" s="1071"/>
      <c r="F112" s="1081" t="s">
        <v>46</v>
      </c>
      <c r="G112" s="1099"/>
      <c r="H112" s="264">
        <f t="shared" ref="H112:I112" si="21">H109+H110+H111</f>
        <v>20</v>
      </c>
      <c r="I112" s="265">
        <f t="shared" si="21"/>
        <v>20</v>
      </c>
      <c r="J112" s="265">
        <f t="shared" ref="J112:K112" si="22">J109+J110+J111</f>
        <v>20</v>
      </c>
      <c r="K112" s="265">
        <f t="shared" si="22"/>
        <v>20</v>
      </c>
    </row>
    <row r="113" spans="1:12" s="1" customFormat="1" ht="14.25" hidden="1" customHeight="1" x14ac:dyDescent="0.2">
      <c r="A113" s="1053">
        <v>1</v>
      </c>
      <c r="B113" s="1056">
        <v>2</v>
      </c>
      <c r="C113" s="1386">
        <v>9</v>
      </c>
      <c r="D113" s="1533" t="s">
        <v>332</v>
      </c>
      <c r="E113" s="1389">
        <v>13</v>
      </c>
      <c r="F113" s="161" t="s">
        <v>333</v>
      </c>
      <c r="G113" s="180" t="s">
        <v>72</v>
      </c>
      <c r="H113" s="576"/>
      <c r="I113" s="332">
        <v>0</v>
      </c>
      <c r="J113" s="332"/>
      <c r="K113" s="332"/>
    </row>
    <row r="114" spans="1:12" s="1" customFormat="1" ht="13.5" hidden="1" customHeight="1" thickBot="1" x14ac:dyDescent="0.25">
      <c r="A114" s="1054"/>
      <c r="B114" s="1057"/>
      <c r="C114" s="1387"/>
      <c r="D114" s="1534"/>
      <c r="E114" s="1390"/>
      <c r="F114" s="162" t="s">
        <v>333</v>
      </c>
      <c r="G114" s="436" t="s">
        <v>565</v>
      </c>
      <c r="H114" s="163"/>
      <c r="I114" s="203"/>
      <c r="J114" s="203"/>
      <c r="K114" s="203"/>
    </row>
    <row r="115" spans="1:12" s="1" customFormat="1" ht="23.25" hidden="1" customHeight="1" thickBot="1" x14ac:dyDescent="0.25">
      <c r="A115" s="1055"/>
      <c r="B115" s="1058"/>
      <c r="C115" s="1388"/>
      <c r="D115" s="1563"/>
      <c r="E115" s="1391"/>
      <c r="F115" s="1531" t="s">
        <v>46</v>
      </c>
      <c r="G115" s="1564"/>
      <c r="H115" s="163">
        <f t="shared" ref="H115:I115" si="23">H113+H114</f>
        <v>0</v>
      </c>
      <c r="I115" s="203">
        <f t="shared" si="23"/>
        <v>0</v>
      </c>
      <c r="J115" s="203">
        <f t="shared" ref="J115:K115" si="24">J113+J114</f>
        <v>0</v>
      </c>
      <c r="K115" s="203">
        <f t="shared" si="24"/>
        <v>0</v>
      </c>
    </row>
    <row r="116" spans="1:12" s="1" customFormat="1" ht="22.95" customHeight="1" thickBot="1" x14ac:dyDescent="0.25">
      <c r="A116" s="1053">
        <v>1</v>
      </c>
      <c r="B116" s="1056">
        <v>2</v>
      </c>
      <c r="C116" s="1046">
        <v>10</v>
      </c>
      <c r="D116" s="1074" t="s">
        <v>485</v>
      </c>
      <c r="E116" s="1050" t="s">
        <v>629</v>
      </c>
      <c r="F116" s="606" t="s">
        <v>333</v>
      </c>
      <c r="G116" s="609" t="s">
        <v>72</v>
      </c>
      <c r="H116" s="562">
        <v>52.26</v>
      </c>
      <c r="I116" s="555">
        <v>68.099999999999994</v>
      </c>
      <c r="J116" s="555">
        <v>70</v>
      </c>
      <c r="K116" s="555">
        <v>75</v>
      </c>
    </row>
    <row r="117" spans="1:12" s="1" customFormat="1" ht="23.4" customHeight="1" thickBot="1" x14ac:dyDescent="0.25">
      <c r="A117" s="1055"/>
      <c r="B117" s="1058"/>
      <c r="C117" s="1060"/>
      <c r="D117" s="1247"/>
      <c r="E117" s="1071"/>
      <c r="F117" s="1081" t="s">
        <v>46</v>
      </c>
      <c r="G117" s="1099"/>
      <c r="H117" s="264">
        <f t="shared" ref="H117:I117" si="25">H116</f>
        <v>52.26</v>
      </c>
      <c r="I117" s="265">
        <f t="shared" si="25"/>
        <v>68.099999999999994</v>
      </c>
      <c r="J117" s="265">
        <f t="shared" ref="J117:K117" si="26">J116</f>
        <v>70</v>
      </c>
      <c r="K117" s="265">
        <f t="shared" si="26"/>
        <v>75</v>
      </c>
    </row>
    <row r="118" spans="1:12" s="1" customFormat="1" ht="14.25" hidden="1" customHeight="1" thickBot="1" x14ac:dyDescent="0.25">
      <c r="A118" s="1053">
        <v>1</v>
      </c>
      <c r="B118" s="1056">
        <v>2</v>
      </c>
      <c r="C118" s="1046">
        <v>11</v>
      </c>
      <c r="D118" s="1512" t="s">
        <v>334</v>
      </c>
      <c r="E118" s="1389" t="s">
        <v>22</v>
      </c>
      <c r="F118" s="574" t="s">
        <v>143</v>
      </c>
      <c r="G118" s="180" t="s">
        <v>315</v>
      </c>
      <c r="H118" s="576"/>
      <c r="I118" s="332"/>
      <c r="J118" s="332"/>
      <c r="K118" s="332"/>
    </row>
    <row r="119" spans="1:12" s="3" customFormat="1" ht="18" hidden="1" customHeight="1" thickBot="1" x14ac:dyDescent="0.25">
      <c r="A119" s="1055"/>
      <c r="B119" s="1058"/>
      <c r="C119" s="1060"/>
      <c r="D119" s="1513"/>
      <c r="E119" s="1391"/>
      <c r="F119" s="1081" t="s">
        <v>46</v>
      </c>
      <c r="G119" s="1099"/>
      <c r="H119" s="95"/>
      <c r="I119" s="199"/>
      <c r="J119" s="199"/>
      <c r="K119" s="199"/>
    </row>
    <row r="120" spans="1:12" s="1" customFormat="1" ht="14.25" customHeight="1" thickBot="1" x14ac:dyDescent="0.25">
      <c r="A120" s="1053">
        <v>1</v>
      </c>
      <c r="B120" s="1056">
        <v>2</v>
      </c>
      <c r="C120" s="1046">
        <v>12</v>
      </c>
      <c r="D120" s="1509" t="s">
        <v>488</v>
      </c>
      <c r="E120" s="1050" t="s">
        <v>702</v>
      </c>
      <c r="F120" s="606" t="s">
        <v>143</v>
      </c>
      <c r="G120" s="609" t="s">
        <v>72</v>
      </c>
      <c r="H120" s="562">
        <v>4</v>
      </c>
      <c r="I120" s="555">
        <v>5</v>
      </c>
      <c r="J120" s="555">
        <v>5</v>
      </c>
      <c r="K120" s="555">
        <v>5</v>
      </c>
    </row>
    <row r="121" spans="1:12" s="1" customFormat="1" ht="13.5" customHeight="1" thickBot="1" x14ac:dyDescent="0.25">
      <c r="A121" s="1055"/>
      <c r="B121" s="1058"/>
      <c r="C121" s="1060"/>
      <c r="D121" s="1510"/>
      <c r="E121" s="1071"/>
      <c r="F121" s="1127" t="s">
        <v>46</v>
      </c>
      <c r="G121" s="1176"/>
      <c r="H121" s="810">
        <f t="shared" ref="H121:I121" si="27">H120</f>
        <v>4</v>
      </c>
      <c r="I121" s="265">
        <f t="shared" si="27"/>
        <v>5</v>
      </c>
      <c r="J121" s="265">
        <f t="shared" ref="J121:K121" si="28">J120</f>
        <v>5</v>
      </c>
      <c r="K121" s="265">
        <f t="shared" si="28"/>
        <v>5</v>
      </c>
    </row>
    <row r="122" spans="1:12" s="1" customFormat="1" ht="15.75" customHeight="1" x14ac:dyDescent="0.2">
      <c r="A122" s="1053">
        <v>1</v>
      </c>
      <c r="B122" s="1056">
        <v>2</v>
      </c>
      <c r="C122" s="1046">
        <v>13</v>
      </c>
      <c r="D122" s="1509" t="s">
        <v>335</v>
      </c>
      <c r="E122" s="1050" t="s">
        <v>95</v>
      </c>
      <c r="F122" s="861" t="s">
        <v>17</v>
      </c>
      <c r="G122" s="438" t="s">
        <v>72</v>
      </c>
      <c r="H122" s="546">
        <v>189</v>
      </c>
      <c r="I122" s="214">
        <v>176.9</v>
      </c>
      <c r="J122" s="214">
        <v>200</v>
      </c>
      <c r="K122" s="214">
        <v>200</v>
      </c>
    </row>
    <row r="123" spans="1:12" s="1" customFormat="1" ht="15.75" hidden="1" customHeight="1" x14ac:dyDescent="0.2">
      <c r="A123" s="1054"/>
      <c r="B123" s="1057"/>
      <c r="C123" s="1059"/>
      <c r="D123" s="1544"/>
      <c r="E123" s="1070"/>
      <c r="F123" s="862" t="s">
        <v>17</v>
      </c>
      <c r="G123" s="900" t="s">
        <v>566</v>
      </c>
      <c r="H123" s="488"/>
      <c r="I123" s="928"/>
      <c r="J123" s="928"/>
      <c r="K123" s="928"/>
    </row>
    <row r="124" spans="1:12" s="1" customFormat="1" ht="15.75" customHeight="1" x14ac:dyDescent="0.2">
      <c r="A124" s="1054"/>
      <c r="B124" s="1057"/>
      <c r="C124" s="1059"/>
      <c r="D124" s="1544"/>
      <c r="E124" s="1070"/>
      <c r="F124" s="862" t="s">
        <v>17</v>
      </c>
      <c r="G124" s="900" t="s">
        <v>105</v>
      </c>
      <c r="H124" s="488">
        <v>19.850000000000001</v>
      </c>
      <c r="I124" s="555">
        <v>22.1</v>
      </c>
      <c r="J124" s="555">
        <v>22.5</v>
      </c>
      <c r="K124" s="555">
        <v>22.5</v>
      </c>
      <c r="L124" s="527"/>
    </row>
    <row r="125" spans="1:12" s="1" customFormat="1" ht="15.75" customHeight="1" thickBot="1" x14ac:dyDescent="0.25">
      <c r="A125" s="1054"/>
      <c r="B125" s="1057"/>
      <c r="C125" s="1059"/>
      <c r="D125" s="1544"/>
      <c r="E125" s="1070"/>
      <c r="F125" s="864" t="s">
        <v>17</v>
      </c>
      <c r="G125" s="901" t="s">
        <v>103</v>
      </c>
      <c r="H125" s="547"/>
      <c r="I125" s="555"/>
      <c r="J125" s="555"/>
      <c r="K125" s="555"/>
      <c r="L125" s="527"/>
    </row>
    <row r="126" spans="1:12" s="1" customFormat="1" ht="15" customHeight="1" thickBot="1" x14ac:dyDescent="0.25">
      <c r="A126" s="1055"/>
      <c r="B126" s="1058"/>
      <c r="C126" s="1060"/>
      <c r="D126" s="1510"/>
      <c r="E126" s="1071"/>
      <c r="F126" s="1081" t="s">
        <v>46</v>
      </c>
      <c r="G126" s="1082"/>
      <c r="H126" s="335">
        <f>H122+H123+H124+H125</f>
        <v>208.85</v>
      </c>
      <c r="I126" s="265">
        <f>I122+I123+I124+I125</f>
        <v>199</v>
      </c>
      <c r="J126" s="266">
        <f>J122+J123+J124+J125</f>
        <v>222.5</v>
      </c>
      <c r="K126" s="266">
        <f>K122+K123+K124+K125</f>
        <v>222.5</v>
      </c>
    </row>
    <row r="127" spans="1:12" s="1" customFormat="1" ht="17.25" hidden="1" customHeight="1" x14ac:dyDescent="0.2">
      <c r="A127" s="1053">
        <v>1</v>
      </c>
      <c r="B127" s="1056">
        <v>2</v>
      </c>
      <c r="C127" s="1046">
        <v>14</v>
      </c>
      <c r="D127" s="1537" t="s">
        <v>442</v>
      </c>
      <c r="E127" s="1547" t="s">
        <v>21</v>
      </c>
      <c r="F127" s="573" t="s">
        <v>17</v>
      </c>
      <c r="G127" s="143" t="s">
        <v>72</v>
      </c>
      <c r="H127" s="532"/>
      <c r="I127" s="216"/>
      <c r="J127" s="216"/>
      <c r="K127" s="216"/>
    </row>
    <row r="128" spans="1:12" s="1" customFormat="1" ht="15" hidden="1" customHeight="1" thickBot="1" x14ac:dyDescent="0.25">
      <c r="A128" s="1054"/>
      <c r="B128" s="1057"/>
      <c r="C128" s="1059"/>
      <c r="D128" s="1546"/>
      <c r="E128" s="1548"/>
      <c r="F128" s="157" t="s">
        <v>17</v>
      </c>
      <c r="G128" s="139" t="s">
        <v>73</v>
      </c>
      <c r="H128" s="154"/>
      <c r="I128" s="201"/>
      <c r="J128" s="201"/>
      <c r="K128" s="201"/>
    </row>
    <row r="129" spans="1:11" s="1" customFormat="1" ht="15" hidden="1" customHeight="1" thickBot="1" x14ac:dyDescent="0.25">
      <c r="A129" s="1055"/>
      <c r="B129" s="1058"/>
      <c r="C129" s="1060"/>
      <c r="D129" s="1538"/>
      <c r="E129" s="1549"/>
      <c r="F129" s="1545" t="s">
        <v>46</v>
      </c>
      <c r="G129" s="1210"/>
      <c r="H129" s="95"/>
      <c r="I129" s="199"/>
      <c r="J129" s="199"/>
      <c r="K129" s="199"/>
    </row>
    <row r="130" spans="1:11" s="1" customFormat="1" ht="15" hidden="1" customHeight="1" x14ac:dyDescent="0.2">
      <c r="A130" s="1053">
        <v>1</v>
      </c>
      <c r="B130" s="1056">
        <v>2</v>
      </c>
      <c r="C130" s="1046">
        <v>15</v>
      </c>
      <c r="D130" s="1502" t="s">
        <v>443</v>
      </c>
      <c r="E130" s="1505" t="s">
        <v>21</v>
      </c>
      <c r="F130" s="57" t="s">
        <v>245</v>
      </c>
      <c r="G130" s="247" t="s">
        <v>72</v>
      </c>
      <c r="H130" s="101"/>
      <c r="I130" s="200"/>
      <c r="J130" s="200"/>
      <c r="K130" s="200"/>
    </row>
    <row r="131" spans="1:11" s="1" customFormat="1" ht="15" hidden="1" customHeight="1" thickBot="1" x14ac:dyDescent="0.25">
      <c r="A131" s="1054"/>
      <c r="B131" s="1057"/>
      <c r="C131" s="1059"/>
      <c r="D131" s="1503"/>
      <c r="E131" s="1506"/>
      <c r="F131" s="68" t="s">
        <v>245</v>
      </c>
      <c r="G131" s="74" t="s">
        <v>73</v>
      </c>
      <c r="H131" s="101"/>
      <c r="I131" s="200"/>
      <c r="J131" s="200"/>
      <c r="K131" s="200"/>
    </row>
    <row r="132" spans="1:11" s="1" customFormat="1" ht="12" hidden="1" customHeight="1" thickBot="1" x14ac:dyDescent="0.25">
      <c r="A132" s="1055"/>
      <c r="B132" s="1058"/>
      <c r="C132" s="1060"/>
      <c r="D132" s="1504"/>
      <c r="E132" s="1507"/>
      <c r="F132" s="1508" t="s">
        <v>46</v>
      </c>
      <c r="G132" s="1278"/>
      <c r="H132" s="95">
        <f t="shared" ref="H132:I132" si="29">H131+H130</f>
        <v>0</v>
      </c>
      <c r="I132" s="199">
        <f t="shared" si="29"/>
        <v>0</v>
      </c>
      <c r="J132" s="199">
        <f t="shared" ref="J132:K132" si="30">J131+J130</f>
        <v>0</v>
      </c>
      <c r="K132" s="199">
        <f t="shared" si="30"/>
        <v>0</v>
      </c>
    </row>
    <row r="133" spans="1:11" s="1" customFormat="1" ht="14.4" hidden="1" customHeight="1" thickBot="1" x14ac:dyDescent="0.25">
      <c r="A133" s="1053">
        <v>1</v>
      </c>
      <c r="B133" s="1056">
        <v>2</v>
      </c>
      <c r="C133" s="1386">
        <v>17</v>
      </c>
      <c r="D133" s="1537" t="s">
        <v>679</v>
      </c>
      <c r="E133" s="1389" t="s">
        <v>21</v>
      </c>
      <c r="F133" s="606" t="s">
        <v>329</v>
      </c>
      <c r="G133" s="623" t="s">
        <v>105</v>
      </c>
      <c r="H133" s="562"/>
      <c r="I133" s="555"/>
      <c r="J133" s="555"/>
      <c r="K133" s="555"/>
    </row>
    <row r="134" spans="1:11" s="1" customFormat="1" ht="14.4" hidden="1" customHeight="1" thickBot="1" x14ac:dyDescent="0.25">
      <c r="A134" s="1055"/>
      <c r="B134" s="1058"/>
      <c r="C134" s="1388"/>
      <c r="D134" s="1538"/>
      <c r="E134" s="1391"/>
      <c r="F134" s="1081" t="s">
        <v>46</v>
      </c>
      <c r="G134" s="1099"/>
      <c r="H134" s="264">
        <f t="shared" ref="H134:I134" si="31">H133</f>
        <v>0</v>
      </c>
      <c r="I134" s="265">
        <f t="shared" si="31"/>
        <v>0</v>
      </c>
      <c r="J134" s="265">
        <f t="shared" ref="J134:K134" si="32">J133</f>
        <v>0</v>
      </c>
      <c r="K134" s="265">
        <f t="shared" si="32"/>
        <v>0</v>
      </c>
    </row>
    <row r="135" spans="1:11" s="1" customFormat="1" ht="15" hidden="1" customHeight="1" thickBot="1" x14ac:dyDescent="0.25">
      <c r="A135" s="1053">
        <v>1</v>
      </c>
      <c r="B135" s="1056">
        <v>2</v>
      </c>
      <c r="C135" s="1046">
        <v>18</v>
      </c>
      <c r="D135" s="1067" t="s">
        <v>550</v>
      </c>
      <c r="E135" s="1539" t="s">
        <v>535</v>
      </c>
      <c r="F135" s="619" t="s">
        <v>329</v>
      </c>
      <c r="G135" s="59" t="s">
        <v>72</v>
      </c>
      <c r="H135" s="580"/>
      <c r="I135" s="581"/>
      <c r="J135" s="581"/>
      <c r="K135" s="581"/>
    </row>
    <row r="136" spans="1:11" s="1" customFormat="1" ht="15" hidden="1" customHeight="1" x14ac:dyDescent="0.2">
      <c r="A136" s="1054"/>
      <c r="B136" s="1057"/>
      <c r="C136" s="1059"/>
      <c r="D136" s="1068"/>
      <c r="E136" s="1540"/>
      <c r="F136" s="620" t="s">
        <v>329</v>
      </c>
      <c r="G136" s="621" t="s">
        <v>79</v>
      </c>
      <c r="H136" s="320"/>
      <c r="I136" s="321"/>
      <c r="J136" s="321"/>
      <c r="K136" s="321"/>
    </row>
    <row r="137" spans="1:11" s="1" customFormat="1" ht="10.199999999999999" hidden="1" customHeight="1" x14ac:dyDescent="0.2">
      <c r="A137" s="1054"/>
      <c r="B137" s="1057"/>
      <c r="C137" s="1059"/>
      <c r="D137" s="1068"/>
      <c r="E137" s="1540"/>
      <c r="F137" s="615" t="s">
        <v>329</v>
      </c>
      <c r="G137" s="610" t="s">
        <v>560</v>
      </c>
      <c r="H137" s="101"/>
      <c r="I137" s="200"/>
      <c r="J137" s="200"/>
      <c r="K137" s="200"/>
    </row>
    <row r="138" spans="1:11" s="1" customFormat="1" ht="14.25" customHeight="1" x14ac:dyDescent="0.2">
      <c r="A138" s="1054"/>
      <c r="B138" s="1057"/>
      <c r="C138" s="1059"/>
      <c r="D138" s="1068"/>
      <c r="E138" s="1540"/>
      <c r="F138" s="615" t="s">
        <v>329</v>
      </c>
      <c r="G138" s="611" t="s">
        <v>566</v>
      </c>
      <c r="H138" s="320">
        <v>13.6</v>
      </c>
      <c r="I138" s="321"/>
      <c r="J138" s="321"/>
      <c r="K138" s="321"/>
    </row>
    <row r="139" spans="1:11" s="1" customFormat="1" ht="14.25" customHeight="1" x14ac:dyDescent="0.2">
      <c r="A139" s="1054"/>
      <c r="B139" s="1057"/>
      <c r="C139" s="1059"/>
      <c r="D139" s="1068"/>
      <c r="E139" s="1540"/>
      <c r="F139" s="615" t="s">
        <v>329</v>
      </c>
      <c r="G139" s="611" t="s">
        <v>105</v>
      </c>
      <c r="H139" s="320">
        <v>0.3</v>
      </c>
      <c r="I139" s="330"/>
      <c r="J139" s="330"/>
      <c r="K139" s="330"/>
    </row>
    <row r="140" spans="1:11" s="1" customFormat="1" ht="14.25" customHeight="1" thickBot="1" x14ac:dyDescent="0.25">
      <c r="A140" s="1054"/>
      <c r="B140" s="1057"/>
      <c r="C140" s="1059"/>
      <c r="D140" s="1068"/>
      <c r="E140" s="1540"/>
      <c r="F140" s="616" t="s">
        <v>329</v>
      </c>
      <c r="G140" s="622" t="s">
        <v>73</v>
      </c>
      <c r="H140" s="1006">
        <v>12.3</v>
      </c>
      <c r="I140" s="582"/>
      <c r="J140" s="582"/>
      <c r="K140" s="582"/>
    </row>
    <row r="141" spans="1:11" s="1" customFormat="1" ht="15" customHeight="1" thickBot="1" x14ac:dyDescent="0.25">
      <c r="A141" s="1055"/>
      <c r="B141" s="1058"/>
      <c r="C141" s="1060"/>
      <c r="D141" s="1069"/>
      <c r="E141" s="1541"/>
      <c r="F141" s="1542" t="s">
        <v>46</v>
      </c>
      <c r="G141" s="1543"/>
      <c r="H141" s="583">
        <f t="shared" ref="H141:I141" si="33">H138+H135+H137+H140+H136+H139</f>
        <v>26.2</v>
      </c>
      <c r="I141" s="584">
        <f t="shared" si="33"/>
        <v>0</v>
      </c>
      <c r="J141" s="584">
        <f t="shared" ref="J141:K141" si="34">J138+J135+J137+J140+J136+J139</f>
        <v>0</v>
      </c>
      <c r="K141" s="584">
        <f t="shared" si="34"/>
        <v>0</v>
      </c>
    </row>
    <row r="142" spans="1:11" s="1" customFormat="1" ht="15" customHeight="1" thickBot="1" x14ac:dyDescent="0.25">
      <c r="A142" s="1053">
        <v>1</v>
      </c>
      <c r="B142" s="1056">
        <v>2</v>
      </c>
      <c r="C142" s="1046">
        <v>19</v>
      </c>
      <c r="D142" s="1074" t="s">
        <v>569</v>
      </c>
      <c r="E142" s="1050" t="s">
        <v>454</v>
      </c>
      <c r="F142" s="606" t="s">
        <v>143</v>
      </c>
      <c r="G142" s="609" t="s">
        <v>72</v>
      </c>
      <c r="H142" s="451">
        <v>45.9</v>
      </c>
      <c r="I142" s="374">
        <v>53</v>
      </c>
      <c r="J142" s="374">
        <v>60</v>
      </c>
      <c r="K142" s="374">
        <v>60</v>
      </c>
    </row>
    <row r="143" spans="1:11" s="1" customFormat="1" ht="24" customHeight="1" thickBot="1" x14ac:dyDescent="0.25">
      <c r="A143" s="1055"/>
      <c r="B143" s="1058"/>
      <c r="C143" s="1060"/>
      <c r="D143" s="1247"/>
      <c r="E143" s="1161"/>
      <c r="F143" s="1127" t="s">
        <v>46</v>
      </c>
      <c r="G143" s="1176"/>
      <c r="H143" s="264">
        <f t="shared" ref="H143:I143" si="35">H142</f>
        <v>45.9</v>
      </c>
      <c r="I143" s="265">
        <f t="shared" si="35"/>
        <v>53</v>
      </c>
      <c r="J143" s="265">
        <f t="shared" ref="J143:K143" si="36">J142</f>
        <v>60</v>
      </c>
      <c r="K143" s="265">
        <f t="shared" si="36"/>
        <v>60</v>
      </c>
    </row>
    <row r="144" spans="1:11" s="1" customFormat="1" ht="15.75" customHeight="1" thickBot="1" x14ac:dyDescent="0.25">
      <c r="A144" s="1053">
        <v>1</v>
      </c>
      <c r="B144" s="1056">
        <v>2</v>
      </c>
      <c r="C144" s="1059">
        <v>20</v>
      </c>
      <c r="D144" s="1524" t="s">
        <v>643</v>
      </c>
      <c r="E144" s="1050" t="s">
        <v>21</v>
      </c>
      <c r="F144" s="606" t="s">
        <v>143</v>
      </c>
      <c r="G144" s="607" t="s">
        <v>72</v>
      </c>
      <c r="H144" s="451">
        <v>22.37</v>
      </c>
      <c r="I144" s="374">
        <v>70</v>
      </c>
      <c r="J144" s="374">
        <v>70</v>
      </c>
      <c r="K144" s="374">
        <v>70</v>
      </c>
    </row>
    <row r="145" spans="1:13" s="1" customFormat="1" ht="14.4" customHeight="1" thickBot="1" x14ac:dyDescent="0.25">
      <c r="A145" s="1055"/>
      <c r="B145" s="1058"/>
      <c r="C145" s="1060"/>
      <c r="D145" s="1525"/>
      <c r="E145" s="1071"/>
      <c r="F145" s="1081" t="s">
        <v>46</v>
      </c>
      <c r="G145" s="1099"/>
      <c r="H145" s="264">
        <f t="shared" ref="H145:I145" si="37">H144</f>
        <v>22.37</v>
      </c>
      <c r="I145" s="265">
        <f t="shared" si="37"/>
        <v>70</v>
      </c>
      <c r="J145" s="99">
        <f t="shared" ref="J145:K145" si="38">J144</f>
        <v>70</v>
      </c>
      <c r="K145" s="99">
        <f t="shared" si="38"/>
        <v>70</v>
      </c>
    </row>
    <row r="146" spans="1:13" ht="0.6" hidden="1" customHeight="1" x14ac:dyDescent="0.25">
      <c r="A146" s="1053">
        <v>1</v>
      </c>
      <c r="B146" s="1056">
        <v>2</v>
      </c>
      <c r="C146" s="1046">
        <v>21</v>
      </c>
      <c r="D146" s="1067" t="s">
        <v>763</v>
      </c>
      <c r="E146" s="1050" t="s">
        <v>21</v>
      </c>
      <c r="F146" s="586" t="s">
        <v>143</v>
      </c>
      <c r="G146" s="181" t="s">
        <v>72</v>
      </c>
      <c r="H146" s="489"/>
      <c r="I146" s="214"/>
      <c r="J146" s="214"/>
      <c r="K146" s="214"/>
    </row>
    <row r="147" spans="1:13" ht="17.399999999999999" customHeight="1" x14ac:dyDescent="0.25">
      <c r="A147" s="1054"/>
      <c r="B147" s="1057"/>
      <c r="C147" s="1059"/>
      <c r="D147" s="1068"/>
      <c r="E147" s="1070"/>
      <c r="F147" s="587" t="s">
        <v>143</v>
      </c>
      <c r="G147" s="658" t="s">
        <v>79</v>
      </c>
      <c r="H147" s="101"/>
      <c r="I147" s="200"/>
      <c r="J147" s="200"/>
      <c r="K147" s="200"/>
    </row>
    <row r="148" spans="1:13" ht="16.2" customHeight="1" thickBot="1" x14ac:dyDescent="0.3">
      <c r="A148" s="1490"/>
      <c r="B148" s="1492"/>
      <c r="C148" s="1492"/>
      <c r="D148" s="1499"/>
      <c r="E148" s="1315"/>
      <c r="F148" s="613" t="s">
        <v>143</v>
      </c>
      <c r="G148" s="129" t="s">
        <v>73</v>
      </c>
      <c r="H148" s="506"/>
      <c r="I148" s="555">
        <v>500</v>
      </c>
      <c r="J148" s="555">
        <v>1000</v>
      </c>
      <c r="K148" s="555">
        <v>1000</v>
      </c>
      <c r="L148" s="527"/>
    </row>
    <row r="149" spans="1:13" ht="15.6" customHeight="1" thickBot="1" x14ac:dyDescent="0.3">
      <c r="A149" s="1491"/>
      <c r="B149" s="1493"/>
      <c r="C149" s="1493"/>
      <c r="D149" s="1500"/>
      <c r="E149" s="1501"/>
      <c r="F149" s="1127" t="s">
        <v>46</v>
      </c>
      <c r="G149" s="1176"/>
      <c r="H149" s="265">
        <f t="shared" ref="H149:I149" si="39">H148+H146+H147</f>
        <v>0</v>
      </c>
      <c r="I149" s="265">
        <f t="shared" si="39"/>
        <v>500</v>
      </c>
      <c r="J149" s="265">
        <f t="shared" ref="J149:K149" si="40">J148+J146+J147</f>
        <v>1000</v>
      </c>
      <c r="K149" s="265">
        <f t="shared" si="40"/>
        <v>1000</v>
      </c>
    </row>
    <row r="150" spans="1:13" ht="33" hidden="1" customHeight="1" x14ac:dyDescent="0.25">
      <c r="A150" s="1053">
        <v>1</v>
      </c>
      <c r="B150" s="1056">
        <v>2</v>
      </c>
      <c r="C150" s="1387">
        <v>22</v>
      </c>
      <c r="D150" s="1246" t="s">
        <v>633</v>
      </c>
      <c r="E150" s="1389" t="s">
        <v>21</v>
      </c>
      <c r="F150" s="586" t="s">
        <v>143</v>
      </c>
      <c r="G150" s="181" t="s">
        <v>72</v>
      </c>
      <c r="H150" s="255"/>
      <c r="I150" s="697"/>
      <c r="J150" s="214"/>
      <c r="K150" s="214"/>
    </row>
    <row r="151" spans="1:13" ht="37.950000000000003" hidden="1" customHeight="1" x14ac:dyDescent="0.25">
      <c r="A151" s="1490"/>
      <c r="B151" s="1492"/>
      <c r="C151" s="1494"/>
      <c r="D151" s="1495"/>
      <c r="E151" s="1496"/>
      <c r="F151" s="587" t="s">
        <v>143</v>
      </c>
      <c r="G151" s="657" t="s">
        <v>73</v>
      </c>
      <c r="H151" s="493"/>
      <c r="I151" s="499"/>
      <c r="J151" s="202"/>
      <c r="K151" s="202"/>
    </row>
    <row r="152" spans="1:13" ht="46.95" hidden="1" customHeight="1" x14ac:dyDescent="0.25">
      <c r="A152" s="1490"/>
      <c r="B152" s="1492"/>
      <c r="C152" s="1494"/>
      <c r="D152" s="1495"/>
      <c r="E152" s="1496"/>
      <c r="F152" s="615" t="s">
        <v>143</v>
      </c>
      <c r="G152" s="611" t="s">
        <v>105</v>
      </c>
      <c r="H152" s="543"/>
      <c r="I152" s="543"/>
      <c r="J152" s="238"/>
      <c r="K152" s="238"/>
    </row>
    <row r="153" spans="1:13" ht="20.399999999999999" hidden="1" customHeight="1" thickBot="1" x14ac:dyDescent="0.3">
      <c r="A153" s="1490"/>
      <c r="B153" s="1492"/>
      <c r="C153" s="1494"/>
      <c r="D153" s="1495"/>
      <c r="E153" s="1496"/>
      <c r="F153" s="616" t="s">
        <v>143</v>
      </c>
      <c r="G153" s="830" t="s">
        <v>72</v>
      </c>
      <c r="H153" s="526"/>
      <c r="I153" s="543"/>
      <c r="J153" s="238"/>
      <c r="K153" s="238"/>
    </row>
    <row r="154" spans="1:13" ht="19.2" hidden="1" customHeight="1" thickBot="1" x14ac:dyDescent="0.3">
      <c r="A154" s="1491"/>
      <c r="B154" s="1493"/>
      <c r="C154" s="1494"/>
      <c r="D154" s="1495"/>
      <c r="E154" s="1496"/>
      <c r="F154" s="1497" t="s">
        <v>46</v>
      </c>
      <c r="G154" s="1498"/>
      <c r="H154" s="457">
        <f>H151+H150+H152+H153</f>
        <v>0</v>
      </c>
      <c r="I154" s="553">
        <f t="shared" ref="I154:J154" si="41">I151+I150+I152+I153</f>
        <v>0</v>
      </c>
      <c r="J154" s="554">
        <f t="shared" si="41"/>
        <v>0</v>
      </c>
      <c r="K154" s="554">
        <f t="shared" ref="K154" si="42">K151+K150+K152+K153</f>
        <v>0</v>
      </c>
    </row>
    <row r="155" spans="1:13" ht="13.5" customHeight="1" x14ac:dyDescent="0.25">
      <c r="A155" s="1053">
        <v>1</v>
      </c>
      <c r="B155" s="1056">
        <v>2</v>
      </c>
      <c r="C155" s="1046">
        <v>23</v>
      </c>
      <c r="D155" s="1067" t="s">
        <v>670</v>
      </c>
      <c r="E155" s="1050" t="s">
        <v>21</v>
      </c>
      <c r="F155" s="586" t="s">
        <v>143</v>
      </c>
      <c r="G155" s="181" t="s">
        <v>72</v>
      </c>
      <c r="H155" s="489">
        <v>11</v>
      </c>
      <c r="I155" s="214">
        <v>11</v>
      </c>
      <c r="J155" s="214">
        <v>11</v>
      </c>
      <c r="K155" s="214">
        <v>11</v>
      </c>
    </row>
    <row r="156" spans="1:13" ht="12" customHeight="1" thickBot="1" x14ac:dyDescent="0.3">
      <c r="A156" s="1490"/>
      <c r="B156" s="1492"/>
      <c r="C156" s="1492"/>
      <c r="D156" s="1499"/>
      <c r="E156" s="1315"/>
      <c r="F156" s="613" t="s">
        <v>143</v>
      </c>
      <c r="G156" s="129" t="s">
        <v>73</v>
      </c>
      <c r="H156" s="101">
        <v>124.4</v>
      </c>
      <c r="I156" s="202"/>
      <c r="J156" s="202"/>
      <c r="K156" s="202"/>
      <c r="M156" s="47"/>
    </row>
    <row r="157" spans="1:13" ht="14.25" customHeight="1" thickBot="1" x14ac:dyDescent="0.3">
      <c r="A157" s="1491"/>
      <c r="B157" s="1493"/>
      <c r="C157" s="1492"/>
      <c r="D157" s="1499"/>
      <c r="E157" s="1315"/>
      <c r="F157" s="1497" t="s">
        <v>46</v>
      </c>
      <c r="G157" s="1498"/>
      <c r="H157" s="264">
        <f>H156+H155</f>
        <v>135.4</v>
      </c>
      <c r="I157" s="265">
        <f>I156+I155</f>
        <v>11</v>
      </c>
      <c r="J157" s="265">
        <f>J156+J155</f>
        <v>11</v>
      </c>
      <c r="K157" s="265">
        <f>K156+K155</f>
        <v>11</v>
      </c>
    </row>
    <row r="158" spans="1:13" ht="14.25" customHeight="1" x14ac:dyDescent="0.25">
      <c r="A158" s="1053">
        <v>1</v>
      </c>
      <c r="B158" s="1056">
        <v>2</v>
      </c>
      <c r="C158" s="1046">
        <v>24</v>
      </c>
      <c r="D158" s="1523" t="s">
        <v>680</v>
      </c>
      <c r="E158" s="1050" t="s">
        <v>21</v>
      </c>
      <c r="F158" s="586" t="s">
        <v>143</v>
      </c>
      <c r="G158" s="181" t="s">
        <v>73</v>
      </c>
      <c r="H158" s="489">
        <v>18.7</v>
      </c>
      <c r="I158" s="214"/>
      <c r="J158" s="214"/>
      <c r="K158" s="214"/>
      <c r="M158" s="47"/>
    </row>
    <row r="159" spans="1:13" ht="14.25" customHeight="1" thickBot="1" x14ac:dyDescent="0.3">
      <c r="A159" s="1054"/>
      <c r="B159" s="1057"/>
      <c r="C159" s="1059"/>
      <c r="D159" s="1524"/>
      <c r="E159" s="1070"/>
      <c r="F159" s="613" t="s">
        <v>143</v>
      </c>
      <c r="G159" s="614" t="s">
        <v>105</v>
      </c>
      <c r="H159" s="562"/>
      <c r="I159" s="555"/>
      <c r="J159" s="555"/>
      <c r="K159" s="555"/>
    </row>
    <row r="160" spans="1:13" ht="14.25" customHeight="1" thickBot="1" x14ac:dyDescent="0.3">
      <c r="A160" s="1055"/>
      <c r="B160" s="1058"/>
      <c r="C160" s="1060"/>
      <c r="D160" s="1525"/>
      <c r="E160" s="1071"/>
      <c r="F160" s="1497" t="s">
        <v>46</v>
      </c>
      <c r="G160" s="1515"/>
      <c r="H160" s="441">
        <f t="shared" ref="H160:I160" si="43">H158+H159</f>
        <v>18.7</v>
      </c>
      <c r="I160" s="265">
        <f t="shared" si="43"/>
        <v>0</v>
      </c>
      <c r="J160" s="265">
        <f t="shared" ref="J160:K160" si="44">J158+J159</f>
        <v>0</v>
      </c>
      <c r="K160" s="265">
        <f t="shared" si="44"/>
        <v>0</v>
      </c>
    </row>
    <row r="161" spans="1:13" ht="14.25" hidden="1" customHeight="1" thickBot="1" x14ac:dyDescent="0.3">
      <c r="A161" s="1053">
        <v>1</v>
      </c>
      <c r="B161" s="1056">
        <v>2</v>
      </c>
      <c r="C161" s="1386">
        <v>25</v>
      </c>
      <c r="D161" s="1512" t="s">
        <v>691</v>
      </c>
      <c r="E161" s="1389" t="s">
        <v>21</v>
      </c>
      <c r="F161" s="606" t="s">
        <v>143</v>
      </c>
      <c r="G161" s="609" t="s">
        <v>105</v>
      </c>
      <c r="H161" s="451"/>
      <c r="I161" s="374"/>
      <c r="J161" s="374"/>
      <c r="K161" s="374"/>
    </row>
    <row r="162" spans="1:13" ht="18" hidden="1" customHeight="1" thickBot="1" x14ac:dyDescent="0.3">
      <c r="A162" s="1055"/>
      <c r="B162" s="1058"/>
      <c r="C162" s="1388"/>
      <c r="D162" s="1513"/>
      <c r="E162" s="1391"/>
      <c r="F162" s="1162" t="s">
        <v>46</v>
      </c>
      <c r="G162" s="1511"/>
      <c r="H162" s="264">
        <f t="shared" ref="H162:J162" si="45">H161</f>
        <v>0</v>
      </c>
      <c r="I162" s="265">
        <f t="shared" si="45"/>
        <v>0</v>
      </c>
      <c r="J162" s="265">
        <f t="shared" si="45"/>
        <v>0</v>
      </c>
      <c r="K162" s="265">
        <f t="shared" ref="K162" si="46">K161</f>
        <v>0</v>
      </c>
    </row>
    <row r="163" spans="1:13" ht="18" customHeight="1" thickBot="1" x14ac:dyDescent="0.3">
      <c r="A163" s="1053">
        <v>1</v>
      </c>
      <c r="B163" s="1056">
        <v>2</v>
      </c>
      <c r="C163" s="1046">
        <v>26</v>
      </c>
      <c r="D163" s="1509" t="s">
        <v>766</v>
      </c>
      <c r="E163" s="1050" t="s">
        <v>21</v>
      </c>
      <c r="F163" s="606" t="s">
        <v>143</v>
      </c>
      <c r="G163" s="609" t="s">
        <v>105</v>
      </c>
      <c r="H163" s="451">
        <v>127.03</v>
      </c>
      <c r="I163" s="374">
        <v>200</v>
      </c>
      <c r="J163" s="374">
        <v>200</v>
      </c>
      <c r="K163" s="374">
        <v>200</v>
      </c>
      <c r="L163" s="527"/>
      <c r="M163" s="47"/>
    </row>
    <row r="164" spans="1:13" ht="18" customHeight="1" thickBot="1" x14ac:dyDescent="0.3">
      <c r="A164" s="1055"/>
      <c r="B164" s="1058"/>
      <c r="C164" s="1060"/>
      <c r="D164" s="1510"/>
      <c r="E164" s="1071"/>
      <c r="F164" s="1162" t="s">
        <v>46</v>
      </c>
      <c r="G164" s="1511"/>
      <c r="H164" s="264">
        <f t="shared" ref="H164:J164" si="47">H163</f>
        <v>127.03</v>
      </c>
      <c r="I164" s="265">
        <f t="shared" si="47"/>
        <v>200</v>
      </c>
      <c r="J164" s="265">
        <f t="shared" si="47"/>
        <v>200</v>
      </c>
      <c r="K164" s="265">
        <f t="shared" ref="K164:K166" si="48">K163</f>
        <v>200</v>
      </c>
    </row>
    <row r="165" spans="1:13" ht="18" customHeight="1" thickBot="1" x14ac:dyDescent="0.3">
      <c r="A165" s="1053">
        <v>1</v>
      </c>
      <c r="B165" s="1056">
        <v>2</v>
      </c>
      <c r="C165" s="1046">
        <v>27</v>
      </c>
      <c r="D165" s="1519" t="s">
        <v>802</v>
      </c>
      <c r="E165" s="1050" t="s">
        <v>798</v>
      </c>
      <c r="F165" s="606" t="s">
        <v>143</v>
      </c>
      <c r="G165" s="609" t="s">
        <v>105</v>
      </c>
      <c r="H165" s="451"/>
      <c r="I165" s="374">
        <v>70.599999999999994</v>
      </c>
      <c r="J165" s="374"/>
      <c r="K165" s="374"/>
    </row>
    <row r="166" spans="1:13" ht="18" customHeight="1" thickBot="1" x14ac:dyDescent="0.3">
      <c r="A166" s="1055"/>
      <c r="B166" s="1058"/>
      <c r="C166" s="1060"/>
      <c r="D166" s="1520"/>
      <c r="E166" s="1071"/>
      <c r="F166" s="1162" t="s">
        <v>46</v>
      </c>
      <c r="G166" s="1511"/>
      <c r="H166" s="264">
        <f t="shared" ref="H166:J166" si="49">H165</f>
        <v>0</v>
      </c>
      <c r="I166" s="265">
        <f t="shared" si="49"/>
        <v>70.599999999999994</v>
      </c>
      <c r="J166" s="265">
        <f t="shared" si="49"/>
        <v>0</v>
      </c>
      <c r="K166" s="265">
        <f t="shared" si="48"/>
        <v>0</v>
      </c>
    </row>
    <row r="167" spans="1:13" s="1" customFormat="1" ht="12" customHeight="1" thickBot="1" x14ac:dyDescent="0.25">
      <c r="A167" s="393">
        <v>1</v>
      </c>
      <c r="B167" s="230">
        <v>2</v>
      </c>
      <c r="C167" s="1233" t="s">
        <v>43</v>
      </c>
      <c r="D167" s="1234"/>
      <c r="E167" s="1234"/>
      <c r="F167" s="1224"/>
      <c r="G167" s="1224"/>
      <c r="H167" s="578">
        <f>H76+H85+H89+H96+H101+H105+H108+H112+H115+H117+H121+H119+H126+H129+H132+H134+H141+H143+H145+H149+H154+H157+H160+H162+H164+H166</f>
        <v>15934.29</v>
      </c>
      <c r="I167" s="578">
        <f>I76+I85+I89+I96+I101+I105+I108+I112+I115+I117+I121+I119+I126+I129+I132+I134+I141+I143+I145+I149+I154+I157+I160+I162+I164+I166</f>
        <v>18175.234999999997</v>
      </c>
      <c r="J167" s="578">
        <f>J76+J85+J89+J96+J101+J105+J108+J112+J115+J117+J121+J119+J126+J129+J132+J134+J141+J143+J145+J149+J154+J157+J160+J162+J164+J166</f>
        <v>18899.68</v>
      </c>
      <c r="K167" s="578">
        <f>K76+K85+K89+K96+K101+K105+K108+K112+K115+K117+K121+K119+K126+K129+K132+K134+K141+K143+K145+K149+K154+K157+K160+K162+K164+K166</f>
        <v>19713.559999999998</v>
      </c>
    </row>
    <row r="168" spans="1:13" s="1" customFormat="1" ht="13.5" customHeight="1" thickBot="1" x14ac:dyDescent="0.25">
      <c r="A168" s="23">
        <v>1</v>
      </c>
      <c r="B168" s="49">
        <v>3</v>
      </c>
      <c r="C168" s="1168" t="s">
        <v>336</v>
      </c>
      <c r="D168" s="1169"/>
      <c r="E168" s="1169"/>
      <c r="F168" s="1169"/>
      <c r="G168" s="1169"/>
      <c r="H168" s="1169"/>
      <c r="I168" s="1169"/>
      <c r="J168" s="1169"/>
      <c r="K168" s="1170"/>
    </row>
    <row r="169" spans="1:13" s="1" customFormat="1" ht="12.75" customHeight="1" x14ac:dyDescent="0.2">
      <c r="A169" s="1053">
        <v>1</v>
      </c>
      <c r="B169" s="1056">
        <v>3</v>
      </c>
      <c r="C169" s="1059">
        <v>1</v>
      </c>
      <c r="D169" s="1075" t="s">
        <v>337</v>
      </c>
      <c r="E169" s="1070" t="s">
        <v>453</v>
      </c>
      <c r="F169" s="605" t="s">
        <v>245</v>
      </c>
      <c r="G169" s="678" t="s">
        <v>72</v>
      </c>
      <c r="H169" s="686">
        <v>1507.26</v>
      </c>
      <c r="I169" s="686">
        <v>1731.3</v>
      </c>
      <c r="J169" s="686">
        <v>2300.4</v>
      </c>
      <c r="K169" s="686">
        <v>2360.4</v>
      </c>
      <c r="L169" s="527"/>
    </row>
    <row r="170" spans="1:13" s="1" customFormat="1" ht="12.75" customHeight="1" x14ac:dyDescent="0.2">
      <c r="A170" s="1054"/>
      <c r="B170" s="1057"/>
      <c r="C170" s="1059"/>
      <c r="D170" s="1075"/>
      <c r="E170" s="1070"/>
      <c r="F170" s="587" t="s">
        <v>245</v>
      </c>
      <c r="G170" s="89" t="s">
        <v>780</v>
      </c>
      <c r="H170" s="488">
        <v>78.2</v>
      </c>
      <c r="I170" s="100">
        <v>80.7</v>
      </c>
      <c r="J170" s="100">
        <v>85</v>
      </c>
      <c r="K170" s="100">
        <v>85</v>
      </c>
    </row>
    <row r="171" spans="1:13" s="1" customFormat="1" ht="12.75" customHeight="1" x14ac:dyDescent="0.2">
      <c r="A171" s="1054"/>
      <c r="B171" s="1057"/>
      <c r="C171" s="1059"/>
      <c r="D171" s="1075"/>
      <c r="E171" s="1070"/>
      <c r="F171" s="589" t="s">
        <v>245</v>
      </c>
      <c r="G171" s="610" t="s">
        <v>121</v>
      </c>
      <c r="H171" s="488">
        <v>207.5</v>
      </c>
      <c r="I171" s="100">
        <v>194</v>
      </c>
      <c r="J171" s="100">
        <v>202.3</v>
      </c>
      <c r="K171" s="100">
        <v>208.3</v>
      </c>
    </row>
    <row r="172" spans="1:13" s="1" customFormat="1" ht="13.5" customHeight="1" x14ac:dyDescent="0.2">
      <c r="A172" s="1054"/>
      <c r="B172" s="1057"/>
      <c r="C172" s="1059"/>
      <c r="D172" s="1075"/>
      <c r="E172" s="1070"/>
      <c r="F172" s="587" t="s">
        <v>245</v>
      </c>
      <c r="G172" s="611" t="s">
        <v>105</v>
      </c>
      <c r="H172" s="488">
        <v>86.5</v>
      </c>
      <c r="I172" s="100"/>
      <c r="J172" s="100"/>
      <c r="K172" s="100"/>
    </row>
    <row r="173" spans="1:13" s="1" customFormat="1" ht="12.75" customHeight="1" thickBot="1" x14ac:dyDescent="0.25">
      <c r="A173" s="1054"/>
      <c r="B173" s="1057"/>
      <c r="C173" s="1059"/>
      <c r="D173" s="1075"/>
      <c r="E173" s="1070"/>
      <c r="F173" s="598" t="s">
        <v>245</v>
      </c>
      <c r="G173" s="612" t="s">
        <v>565</v>
      </c>
      <c r="H173" s="490"/>
      <c r="I173" s="490">
        <v>5</v>
      </c>
      <c r="J173" s="490">
        <v>3</v>
      </c>
      <c r="K173" s="490">
        <v>3</v>
      </c>
      <c r="L173" s="527"/>
    </row>
    <row r="174" spans="1:13" s="1" customFormat="1" ht="10.95" customHeight="1" thickBot="1" x14ac:dyDescent="0.25">
      <c r="A174" s="1055"/>
      <c r="B174" s="1058"/>
      <c r="C174" s="1060"/>
      <c r="D174" s="1247"/>
      <c r="E174" s="1071"/>
      <c r="F174" s="1162" t="s">
        <v>46</v>
      </c>
      <c r="G174" s="1511"/>
      <c r="H174" s="265">
        <f>H169+H172+H170+H171+H173</f>
        <v>1879.46</v>
      </c>
      <c r="I174" s="266">
        <f t="shared" ref="I174" si="50">I169+I172+I170+I171+I173</f>
        <v>2011</v>
      </c>
      <c r="J174" s="266">
        <f t="shared" ref="J174:K174" si="51">J169+J172+J170+J171+J173</f>
        <v>2590.7000000000003</v>
      </c>
      <c r="K174" s="266">
        <f t="shared" si="51"/>
        <v>2656.7000000000003</v>
      </c>
    </row>
    <row r="175" spans="1:13" s="1" customFormat="1" ht="13.5" hidden="1" customHeight="1" x14ac:dyDescent="0.2">
      <c r="A175" s="1053">
        <v>1</v>
      </c>
      <c r="B175" s="1056">
        <v>3</v>
      </c>
      <c r="C175" s="1046">
        <v>2</v>
      </c>
      <c r="D175" s="1067" t="s">
        <v>338</v>
      </c>
      <c r="E175" s="1516">
        <v>11</v>
      </c>
      <c r="F175" s="577" t="s">
        <v>245</v>
      </c>
      <c r="G175" s="296" t="s">
        <v>72</v>
      </c>
      <c r="H175" s="218"/>
      <c r="I175" s="179"/>
      <c r="J175" s="179"/>
      <c r="K175" s="179"/>
    </row>
    <row r="176" spans="1:13" s="1" customFormat="1" ht="18" hidden="1" customHeight="1" thickBot="1" x14ac:dyDescent="0.25">
      <c r="A176" s="1054"/>
      <c r="B176" s="1057"/>
      <c r="C176" s="1059"/>
      <c r="D176" s="1068"/>
      <c r="E176" s="1517"/>
      <c r="F176" s="402" t="s">
        <v>245</v>
      </c>
      <c r="G176" s="249" t="s">
        <v>73</v>
      </c>
      <c r="H176" s="198"/>
      <c r="I176" s="173"/>
      <c r="J176" s="173"/>
      <c r="K176" s="173"/>
    </row>
    <row r="177" spans="1:12" s="1" customFormat="1" ht="6.6" hidden="1" customHeight="1" thickBot="1" x14ac:dyDescent="0.25">
      <c r="A177" s="1055"/>
      <c r="B177" s="1058"/>
      <c r="C177" s="1060"/>
      <c r="D177" s="1069"/>
      <c r="E177" s="1518"/>
      <c r="F177" s="1081" t="s">
        <v>46</v>
      </c>
      <c r="G177" s="1099"/>
      <c r="H177" s="199">
        <f t="shared" ref="H177:I177" si="52">H175+H176</f>
        <v>0</v>
      </c>
      <c r="I177" s="102">
        <f t="shared" si="52"/>
        <v>0</v>
      </c>
      <c r="J177" s="102">
        <f t="shared" ref="J177:K177" si="53">J175+J176</f>
        <v>0</v>
      </c>
      <c r="K177" s="102">
        <f t="shared" si="53"/>
        <v>0</v>
      </c>
    </row>
    <row r="178" spans="1:12" s="1" customFormat="1" ht="12" hidden="1" customHeight="1" x14ac:dyDescent="0.2">
      <c r="A178" s="1053">
        <v>1</v>
      </c>
      <c r="B178" s="1056">
        <v>3</v>
      </c>
      <c r="C178" s="1046">
        <v>3</v>
      </c>
      <c r="D178" s="1074" t="s">
        <v>681</v>
      </c>
      <c r="E178" s="1455" t="s">
        <v>703</v>
      </c>
      <c r="F178" s="305" t="s">
        <v>143</v>
      </c>
      <c r="G178" s="92" t="s">
        <v>72</v>
      </c>
      <c r="H178" s="200"/>
      <c r="I178" s="100"/>
      <c r="J178" s="100"/>
      <c r="K178" s="100"/>
    </row>
    <row r="179" spans="1:12" s="1" customFormat="1" ht="0.6" hidden="1" customHeight="1" x14ac:dyDescent="0.2">
      <c r="A179" s="1054"/>
      <c r="B179" s="1057"/>
      <c r="C179" s="1059"/>
      <c r="D179" s="1075"/>
      <c r="E179" s="1514"/>
      <c r="F179" s="305" t="s">
        <v>143</v>
      </c>
      <c r="G179" s="92" t="s">
        <v>79</v>
      </c>
      <c r="H179" s="200"/>
      <c r="I179" s="100"/>
      <c r="J179" s="100"/>
      <c r="K179" s="100"/>
    </row>
    <row r="180" spans="1:12" s="1" customFormat="1" ht="7.95" hidden="1" customHeight="1" x14ac:dyDescent="0.2">
      <c r="A180" s="1054"/>
      <c r="B180" s="1057"/>
      <c r="C180" s="1059"/>
      <c r="D180" s="1075"/>
      <c r="E180" s="1514"/>
      <c r="F180" s="567" t="s">
        <v>143</v>
      </c>
      <c r="G180" s="604" t="s">
        <v>121</v>
      </c>
      <c r="H180" s="200"/>
      <c r="I180" s="100"/>
      <c r="J180" s="100"/>
      <c r="K180" s="100"/>
    </row>
    <row r="181" spans="1:12" s="1" customFormat="1" ht="15" customHeight="1" thickBot="1" x14ac:dyDescent="0.25">
      <c r="A181" s="1054"/>
      <c r="B181" s="1057"/>
      <c r="C181" s="1059"/>
      <c r="D181" s="1075"/>
      <c r="E181" s="1514"/>
      <c r="F181" s="606" t="s">
        <v>143</v>
      </c>
      <c r="G181" s="607" t="s">
        <v>105</v>
      </c>
      <c r="H181" s="555">
        <v>187.1</v>
      </c>
      <c r="I181" s="988">
        <v>184.7</v>
      </c>
      <c r="J181" s="988">
        <v>185</v>
      </c>
      <c r="K181" s="988">
        <v>187</v>
      </c>
      <c r="L181" s="527"/>
    </row>
    <row r="182" spans="1:12" s="1" customFormat="1" ht="14.4" customHeight="1" thickBot="1" x14ac:dyDescent="0.25">
      <c r="A182" s="1055"/>
      <c r="B182" s="1058"/>
      <c r="C182" s="1060"/>
      <c r="D182" s="1247"/>
      <c r="E182" s="1456"/>
      <c r="F182" s="1497" t="s">
        <v>46</v>
      </c>
      <c r="G182" s="1515"/>
      <c r="H182" s="265">
        <f>H179+H180+H178+H181</f>
        <v>187.1</v>
      </c>
      <c r="I182" s="265">
        <f>I179+I180+I178+I181</f>
        <v>184.7</v>
      </c>
      <c r="J182" s="265">
        <f>J179+J180+J178+J181</f>
        <v>185</v>
      </c>
      <c r="K182" s="265">
        <f>K179+K180+K178+K181</f>
        <v>187</v>
      </c>
    </row>
    <row r="183" spans="1:12" s="3" customFormat="1" ht="14.4" customHeight="1" x14ac:dyDescent="0.2">
      <c r="A183" s="1053">
        <v>1</v>
      </c>
      <c r="B183" s="1056">
        <v>3</v>
      </c>
      <c r="C183" s="1046">
        <v>4</v>
      </c>
      <c r="D183" s="1230" t="s">
        <v>568</v>
      </c>
      <c r="E183" s="1050" t="s">
        <v>454</v>
      </c>
      <c r="F183" s="586" t="s">
        <v>333</v>
      </c>
      <c r="G183" s="929" t="s">
        <v>72</v>
      </c>
      <c r="H183" s="846">
        <v>87</v>
      </c>
      <c r="I183" s="850">
        <v>120</v>
      </c>
      <c r="J183" s="850">
        <v>120</v>
      </c>
      <c r="K183" s="850">
        <v>120</v>
      </c>
    </row>
    <row r="184" spans="1:12" s="1" customFormat="1" ht="15.75" customHeight="1" x14ac:dyDescent="0.2">
      <c r="A184" s="1054"/>
      <c r="B184" s="1057"/>
      <c r="C184" s="1059"/>
      <c r="D184" s="1521"/>
      <c r="E184" s="1070"/>
      <c r="F184" s="957" t="s">
        <v>333</v>
      </c>
      <c r="G184" s="927" t="s">
        <v>105</v>
      </c>
      <c r="H184" s="847"/>
      <c r="I184" s="964">
        <v>10</v>
      </c>
      <c r="J184" s="964"/>
      <c r="K184" s="964"/>
      <c r="L184" s="527"/>
    </row>
    <row r="185" spans="1:12" s="1" customFormat="1" ht="15" customHeight="1" thickBot="1" x14ac:dyDescent="0.25">
      <c r="A185" s="1054"/>
      <c r="B185" s="1057"/>
      <c r="C185" s="1059"/>
      <c r="D185" s="1521"/>
      <c r="E185" s="1070"/>
      <c r="F185" s="957" t="s">
        <v>333</v>
      </c>
      <c r="G185" s="927" t="s">
        <v>73</v>
      </c>
      <c r="H185" s="530"/>
      <c r="I185" s="1017">
        <v>5</v>
      </c>
      <c r="J185" s="588"/>
      <c r="K185" s="588"/>
    </row>
    <row r="186" spans="1:12" s="1" customFormat="1" ht="15" hidden="1" customHeight="1" thickBot="1" x14ac:dyDescent="0.25">
      <c r="A186" s="1054"/>
      <c r="B186" s="1057"/>
      <c r="C186" s="1059"/>
      <c r="D186" s="1521"/>
      <c r="E186" s="1070"/>
      <c r="F186" s="589" t="s">
        <v>333</v>
      </c>
      <c r="G186" s="11" t="s">
        <v>565</v>
      </c>
      <c r="H186" s="555"/>
      <c r="I186" s="490"/>
      <c r="J186" s="490"/>
      <c r="K186" s="490"/>
    </row>
    <row r="187" spans="1:12" s="1" customFormat="1" ht="15" customHeight="1" thickBot="1" x14ac:dyDescent="0.25">
      <c r="A187" s="1055"/>
      <c r="B187" s="1058"/>
      <c r="C187" s="1060"/>
      <c r="D187" s="1522"/>
      <c r="E187" s="1071"/>
      <c r="F187" s="1081" t="s">
        <v>46</v>
      </c>
      <c r="G187" s="1099"/>
      <c r="H187" s="265">
        <f>H183+H184+H185+H186</f>
        <v>87</v>
      </c>
      <c r="I187" s="266">
        <f t="shared" ref="I187" si="54">I183+I184+I185+I186</f>
        <v>135</v>
      </c>
      <c r="J187" s="266">
        <f t="shared" ref="J187:K187" si="55">J183+J184+J185+J186</f>
        <v>120</v>
      </c>
      <c r="K187" s="266">
        <f t="shared" si="55"/>
        <v>120</v>
      </c>
    </row>
    <row r="188" spans="1:12" s="1" customFormat="1" ht="12.75" hidden="1" customHeight="1" x14ac:dyDescent="0.2">
      <c r="A188" s="1053">
        <v>1</v>
      </c>
      <c r="B188" s="1056">
        <v>3</v>
      </c>
      <c r="C188" s="1046">
        <v>5</v>
      </c>
      <c r="D188" s="1077" t="s">
        <v>339</v>
      </c>
      <c r="E188" s="1079" t="s">
        <v>191</v>
      </c>
      <c r="F188" s="573" t="s">
        <v>245</v>
      </c>
      <c r="G188" s="143" t="s">
        <v>79</v>
      </c>
      <c r="H188" s="216"/>
      <c r="I188" s="151"/>
      <c r="J188" s="151"/>
      <c r="K188" s="151"/>
    </row>
    <row r="189" spans="1:12" s="1" customFormat="1" ht="15" hidden="1" customHeight="1" thickBot="1" x14ac:dyDescent="0.25">
      <c r="A189" s="1054"/>
      <c r="B189" s="1057"/>
      <c r="C189" s="1059"/>
      <c r="D189" s="1246"/>
      <c r="E189" s="1443"/>
      <c r="F189" s="195" t="s">
        <v>245</v>
      </c>
      <c r="G189" s="139" t="s">
        <v>73</v>
      </c>
      <c r="H189" s="201"/>
      <c r="I189" s="146"/>
      <c r="J189" s="146"/>
      <c r="K189" s="146"/>
    </row>
    <row r="190" spans="1:12" s="1" customFormat="1" ht="15" hidden="1" customHeight="1" thickBot="1" x14ac:dyDescent="0.25">
      <c r="A190" s="1055"/>
      <c r="B190" s="1058"/>
      <c r="C190" s="1060"/>
      <c r="D190" s="1123"/>
      <c r="E190" s="1444"/>
      <c r="F190" s="1081" t="s">
        <v>46</v>
      </c>
      <c r="G190" s="1082"/>
      <c r="H190" s="199"/>
      <c r="I190" s="102"/>
      <c r="J190" s="102"/>
      <c r="K190" s="102"/>
    </row>
    <row r="191" spans="1:12" s="1" customFormat="1" ht="15.75" hidden="1" customHeight="1" thickBot="1" x14ac:dyDescent="0.25">
      <c r="A191" s="1053">
        <v>1</v>
      </c>
      <c r="B191" s="1056">
        <v>3</v>
      </c>
      <c r="C191" s="1046">
        <v>6</v>
      </c>
      <c r="D191" s="1077" t="s">
        <v>340</v>
      </c>
      <c r="E191" s="1079" t="s">
        <v>26</v>
      </c>
      <c r="F191" s="194" t="s">
        <v>320</v>
      </c>
      <c r="G191" s="140" t="s">
        <v>73</v>
      </c>
      <c r="H191" s="201"/>
      <c r="I191" s="146"/>
      <c r="J191" s="146"/>
      <c r="K191" s="146"/>
    </row>
    <row r="192" spans="1:12" s="3" customFormat="1" ht="15" hidden="1" customHeight="1" thickBot="1" x14ac:dyDescent="0.25">
      <c r="A192" s="1055"/>
      <c r="B192" s="1058"/>
      <c r="C192" s="1059"/>
      <c r="D192" s="1246"/>
      <c r="E192" s="1080"/>
      <c r="F192" s="1081" t="s">
        <v>46</v>
      </c>
      <c r="G192" s="1082"/>
      <c r="H192" s="204"/>
      <c r="I192" s="106"/>
      <c r="J192" s="106"/>
      <c r="K192" s="106"/>
    </row>
    <row r="193" spans="1:12" s="1" customFormat="1" ht="15" customHeight="1" thickBot="1" x14ac:dyDescent="0.25">
      <c r="A193" s="393">
        <v>1</v>
      </c>
      <c r="B193" s="389">
        <v>3</v>
      </c>
      <c r="C193" s="1561" t="s">
        <v>43</v>
      </c>
      <c r="D193" s="1107"/>
      <c r="E193" s="1106"/>
      <c r="F193" s="1106"/>
      <c r="G193" s="1562"/>
      <c r="H193" s="409">
        <f t="shared" ref="H193" si="56">H174+H177+H182+H187+H190+H192</f>
        <v>2153.56</v>
      </c>
      <c r="I193" s="410">
        <f>I174+I177+I182+I187+I190+I192</f>
        <v>2330.6999999999998</v>
      </c>
      <c r="J193" s="410">
        <f>J174+J177+J182+J187+J190+J192</f>
        <v>2895.7000000000003</v>
      </c>
      <c r="K193" s="410">
        <f>K174+K177+K182+K187+K190+K192</f>
        <v>2963.7000000000003</v>
      </c>
    </row>
    <row r="194" spans="1:12" s="1" customFormat="1" ht="15" customHeight="1" thickBot="1" x14ac:dyDescent="0.25">
      <c r="A194" s="337">
        <v>1</v>
      </c>
      <c r="B194" s="444">
        <v>4</v>
      </c>
      <c r="C194" s="1168" t="s">
        <v>341</v>
      </c>
      <c r="D194" s="1169"/>
      <c r="E194" s="1169"/>
      <c r="F194" s="1169"/>
      <c r="G194" s="1169"/>
      <c r="H194" s="1169"/>
      <c r="I194" s="1169"/>
      <c r="J194" s="1169"/>
      <c r="K194" s="1170"/>
    </row>
    <row r="195" spans="1:12" s="1" customFormat="1" ht="17.25" hidden="1" customHeight="1" thickBot="1" x14ac:dyDescent="0.25">
      <c r="A195" s="1053">
        <v>1</v>
      </c>
      <c r="B195" s="1057">
        <v>4</v>
      </c>
      <c r="C195" s="1059">
        <v>1</v>
      </c>
      <c r="D195" s="1246" t="s">
        <v>342</v>
      </c>
      <c r="E195" s="1443" t="s">
        <v>275</v>
      </c>
      <c r="F195" s="141" t="s">
        <v>214</v>
      </c>
      <c r="G195" s="148" t="s">
        <v>72</v>
      </c>
      <c r="H195" s="327"/>
      <c r="I195" s="151"/>
      <c r="J195" s="151"/>
      <c r="K195" s="151"/>
    </row>
    <row r="196" spans="1:12" s="3" customFormat="1" ht="15.75" hidden="1" customHeight="1" x14ac:dyDescent="0.2">
      <c r="A196" s="1054"/>
      <c r="B196" s="1057"/>
      <c r="C196" s="1059"/>
      <c r="D196" s="1246"/>
      <c r="E196" s="1443"/>
      <c r="F196" s="195" t="s">
        <v>214</v>
      </c>
      <c r="G196" s="139" t="s">
        <v>73</v>
      </c>
      <c r="H196" s="354"/>
      <c r="I196" s="146"/>
      <c r="J196" s="146"/>
      <c r="K196" s="146"/>
    </row>
    <row r="197" spans="1:12" s="1" customFormat="1" ht="15" hidden="1" customHeight="1" x14ac:dyDescent="0.2">
      <c r="A197" s="1055"/>
      <c r="B197" s="1058"/>
      <c r="C197" s="1060"/>
      <c r="D197" s="1123"/>
      <c r="E197" s="1444"/>
      <c r="F197" s="1127" t="s">
        <v>46</v>
      </c>
      <c r="G197" s="1128"/>
      <c r="H197" s="107"/>
      <c r="I197" s="106"/>
      <c r="J197" s="106"/>
      <c r="K197" s="106"/>
    </row>
    <row r="198" spans="1:12" s="1" customFormat="1" ht="15" customHeight="1" thickBot="1" x14ac:dyDescent="0.25">
      <c r="A198" s="1053">
        <v>1</v>
      </c>
      <c r="B198" s="1056">
        <v>4</v>
      </c>
      <c r="C198" s="1046">
        <v>2</v>
      </c>
      <c r="D198" s="1074" t="s">
        <v>343</v>
      </c>
      <c r="E198" s="1539" t="s">
        <v>581</v>
      </c>
      <c r="F198" s="606" t="s">
        <v>214</v>
      </c>
      <c r="G198" s="609" t="s">
        <v>72</v>
      </c>
      <c r="H198" s="590">
        <v>16</v>
      </c>
      <c r="I198" s="966">
        <v>16.8</v>
      </c>
      <c r="J198" s="966">
        <v>19.690000000000001</v>
      </c>
      <c r="K198" s="966">
        <v>21.66</v>
      </c>
    </row>
    <row r="199" spans="1:12" s="1" customFormat="1" ht="15.6" customHeight="1" thickBot="1" x14ac:dyDescent="0.25">
      <c r="A199" s="1055"/>
      <c r="B199" s="1058"/>
      <c r="C199" s="1060"/>
      <c r="D199" s="1247"/>
      <c r="E199" s="1541"/>
      <c r="F199" s="1497" t="s">
        <v>46</v>
      </c>
      <c r="G199" s="1498"/>
      <c r="H199" s="265">
        <f t="shared" ref="H199:I199" si="57">H198</f>
        <v>16</v>
      </c>
      <c r="I199" s="266">
        <f t="shared" si="57"/>
        <v>16.8</v>
      </c>
      <c r="J199" s="266">
        <f t="shared" ref="J199:K199" si="58">J198</f>
        <v>19.690000000000001</v>
      </c>
      <c r="K199" s="266">
        <f t="shared" si="58"/>
        <v>21.66</v>
      </c>
    </row>
    <row r="200" spans="1:12" s="1" customFormat="1" ht="16.2" customHeight="1" x14ac:dyDescent="0.2">
      <c r="A200" s="1053">
        <v>1</v>
      </c>
      <c r="B200" s="1056">
        <v>4</v>
      </c>
      <c r="C200" s="1046">
        <v>3</v>
      </c>
      <c r="D200" s="1074" t="s">
        <v>466</v>
      </c>
      <c r="E200" s="1539" t="s">
        <v>581</v>
      </c>
      <c r="F200" s="608" t="s">
        <v>126</v>
      </c>
      <c r="G200" s="626" t="s">
        <v>72</v>
      </c>
      <c r="H200" s="374">
        <v>155.4</v>
      </c>
      <c r="I200" s="452">
        <v>185</v>
      </c>
      <c r="J200" s="452">
        <v>264.24</v>
      </c>
      <c r="K200" s="452">
        <v>290.60000000000002</v>
      </c>
    </row>
    <row r="201" spans="1:12" s="1" customFormat="1" ht="16.2" customHeight="1" thickBot="1" x14ac:dyDescent="0.25">
      <c r="A201" s="1054"/>
      <c r="B201" s="1057"/>
      <c r="C201" s="1059"/>
      <c r="D201" s="1075"/>
      <c r="E201" s="1540"/>
      <c r="F201" s="613" t="s">
        <v>126</v>
      </c>
      <c r="G201" s="1005" t="s">
        <v>105</v>
      </c>
      <c r="H201" s="915">
        <v>61.4</v>
      </c>
      <c r="I201" s="947">
        <v>40</v>
      </c>
      <c r="J201" s="947">
        <v>51</v>
      </c>
      <c r="K201" s="947">
        <v>51</v>
      </c>
      <c r="L201" s="527"/>
    </row>
    <row r="202" spans="1:12" s="1" customFormat="1" ht="15" customHeight="1" thickBot="1" x14ac:dyDescent="0.25">
      <c r="A202" s="1055"/>
      <c r="B202" s="1058"/>
      <c r="C202" s="1060"/>
      <c r="D202" s="1247"/>
      <c r="E202" s="1541"/>
      <c r="F202" s="1162" t="s">
        <v>46</v>
      </c>
      <c r="G202" s="1163"/>
      <c r="H202" s="266">
        <f>H200+H201</f>
        <v>216.8</v>
      </c>
      <c r="I202" s="266">
        <f>I200+I201</f>
        <v>225</v>
      </c>
      <c r="J202" s="266">
        <f t="shared" ref="J202:K202" si="59">J200+J201</f>
        <v>315.24</v>
      </c>
      <c r="K202" s="266">
        <f t="shared" si="59"/>
        <v>341.6</v>
      </c>
    </row>
    <row r="203" spans="1:12" s="1" customFormat="1" ht="15" hidden="1" customHeight="1" x14ac:dyDescent="0.2">
      <c r="A203" s="1061">
        <v>1</v>
      </c>
      <c r="B203" s="1064">
        <v>4</v>
      </c>
      <c r="C203" s="1157">
        <v>4</v>
      </c>
      <c r="D203" s="1077" t="s">
        <v>64</v>
      </c>
      <c r="E203" s="1079" t="s">
        <v>275</v>
      </c>
      <c r="F203" s="573" t="s">
        <v>214</v>
      </c>
      <c r="G203" s="591" t="s">
        <v>72</v>
      </c>
      <c r="H203" s="216"/>
      <c r="I203" s="151"/>
      <c r="J203" s="151"/>
      <c r="K203" s="151"/>
    </row>
    <row r="204" spans="1:12" s="1" customFormat="1" ht="12" hidden="1" customHeight="1" thickBot="1" x14ac:dyDescent="0.25">
      <c r="A204" s="1062"/>
      <c r="B204" s="1065"/>
      <c r="C204" s="1158"/>
      <c r="D204" s="1246"/>
      <c r="E204" s="1443"/>
      <c r="F204" s="195" t="s">
        <v>214</v>
      </c>
      <c r="G204" s="139" t="s">
        <v>73</v>
      </c>
      <c r="H204" s="201"/>
      <c r="I204" s="146"/>
      <c r="J204" s="146"/>
      <c r="K204" s="146"/>
    </row>
    <row r="205" spans="1:12" s="1" customFormat="1" ht="19.5" hidden="1" customHeight="1" thickBot="1" x14ac:dyDescent="0.25">
      <c r="A205" s="1063"/>
      <c r="B205" s="1066"/>
      <c r="C205" s="1579"/>
      <c r="D205" s="1078"/>
      <c r="E205" s="1080"/>
      <c r="F205" s="1081" t="s">
        <v>46</v>
      </c>
      <c r="G205" s="1082"/>
      <c r="H205" s="199"/>
      <c r="I205" s="102"/>
      <c r="J205" s="102"/>
      <c r="K205" s="102"/>
    </row>
    <row r="206" spans="1:12" s="1" customFormat="1" ht="15.75" hidden="1" customHeight="1" x14ac:dyDescent="0.2">
      <c r="A206" s="1061">
        <v>1</v>
      </c>
      <c r="B206" s="1064">
        <v>4</v>
      </c>
      <c r="C206" s="1157">
        <v>5</v>
      </c>
      <c r="D206" s="1574" t="s">
        <v>504</v>
      </c>
      <c r="E206" s="1577" t="s">
        <v>514</v>
      </c>
      <c r="F206" s="383" t="s">
        <v>214</v>
      </c>
      <c r="G206" s="361" t="s">
        <v>72</v>
      </c>
      <c r="H206" s="202"/>
      <c r="I206" s="103"/>
      <c r="J206" s="103"/>
      <c r="K206" s="103"/>
    </row>
    <row r="207" spans="1:12" s="1" customFormat="1" ht="14.25" hidden="1" customHeight="1" thickBot="1" x14ac:dyDescent="0.25">
      <c r="A207" s="1062"/>
      <c r="B207" s="1065"/>
      <c r="C207" s="1158"/>
      <c r="D207" s="1575"/>
      <c r="E207" s="1433"/>
      <c r="F207" s="384" t="s">
        <v>214</v>
      </c>
      <c r="G207" s="193" t="s">
        <v>73</v>
      </c>
      <c r="H207" s="202"/>
      <c r="I207" s="103"/>
      <c r="J207" s="103"/>
      <c r="K207" s="103"/>
    </row>
    <row r="208" spans="1:12" s="1" customFormat="1" ht="15" hidden="1" customHeight="1" thickBot="1" x14ac:dyDescent="0.25">
      <c r="A208" s="1063"/>
      <c r="B208" s="1066"/>
      <c r="C208" s="1573"/>
      <c r="D208" s="1576"/>
      <c r="E208" s="1578"/>
      <c r="F208" s="1288" t="s">
        <v>46</v>
      </c>
      <c r="G208" s="1289"/>
      <c r="H208" s="318"/>
      <c r="I208" s="319"/>
      <c r="J208" s="319"/>
      <c r="K208" s="319"/>
    </row>
    <row r="209" spans="1:11" s="1" customFormat="1" ht="15" customHeight="1" thickBot="1" x14ac:dyDescent="0.25">
      <c r="A209" s="393">
        <v>1</v>
      </c>
      <c r="B209" s="406">
        <v>4</v>
      </c>
      <c r="C209" s="1105" t="s">
        <v>43</v>
      </c>
      <c r="D209" s="1106"/>
      <c r="E209" s="1106"/>
      <c r="F209" s="1106"/>
      <c r="G209" s="1562"/>
      <c r="H209" s="409">
        <f>H197+H199+H202+H205+H208</f>
        <v>232.8</v>
      </c>
      <c r="I209" s="409">
        <f t="shared" ref="I209:J209" si="60">I197+I199+I202+I205+I208</f>
        <v>241.8</v>
      </c>
      <c r="J209" s="409">
        <f t="shared" si="60"/>
        <v>334.93</v>
      </c>
      <c r="K209" s="409">
        <f t="shared" ref="K209" si="61">K197+K199+K202+K205+K208</f>
        <v>363.26000000000005</v>
      </c>
    </row>
    <row r="210" spans="1:11" s="1" customFormat="1" ht="15" customHeight="1" thickBot="1" x14ac:dyDescent="0.25">
      <c r="A210" s="23">
        <v>1</v>
      </c>
      <c r="B210" s="49">
        <v>5</v>
      </c>
      <c r="C210" s="1168" t="s">
        <v>344</v>
      </c>
      <c r="D210" s="1169"/>
      <c r="E210" s="1169"/>
      <c r="F210" s="1169"/>
      <c r="G210" s="1169"/>
      <c r="H210" s="1169"/>
      <c r="I210" s="1169"/>
      <c r="J210" s="1169"/>
      <c r="K210" s="1170"/>
    </row>
    <row r="211" spans="1:11" s="1" customFormat="1" ht="15" hidden="1" customHeight="1" thickBot="1" x14ac:dyDescent="0.25">
      <c r="A211" s="1053">
        <v>1</v>
      </c>
      <c r="B211" s="1056">
        <v>5</v>
      </c>
      <c r="C211" s="1059">
        <v>1</v>
      </c>
      <c r="D211" s="1246" t="s">
        <v>345</v>
      </c>
      <c r="E211" s="1443">
        <v>13</v>
      </c>
      <c r="F211" s="141" t="s">
        <v>143</v>
      </c>
      <c r="G211" s="139" t="s">
        <v>73</v>
      </c>
      <c r="H211" s="208"/>
      <c r="I211" s="151"/>
      <c r="J211" s="151"/>
      <c r="K211" s="151"/>
    </row>
    <row r="212" spans="1:11" s="1" customFormat="1" ht="11.4" hidden="1" customHeight="1" thickBot="1" x14ac:dyDescent="0.25">
      <c r="A212" s="1055"/>
      <c r="B212" s="1058"/>
      <c r="C212" s="1076"/>
      <c r="D212" s="1078"/>
      <c r="E212" s="1080"/>
      <c r="F212" s="1081" t="s">
        <v>46</v>
      </c>
      <c r="G212" s="1082"/>
      <c r="H212" s="358"/>
      <c r="I212" s="106"/>
      <c r="J212" s="106"/>
      <c r="K212" s="106"/>
    </row>
    <row r="213" spans="1:11" s="3" customFormat="1" ht="14.25" customHeight="1" thickBot="1" x14ac:dyDescent="0.25">
      <c r="A213" s="393">
        <v>1</v>
      </c>
      <c r="B213" s="406">
        <v>5</v>
      </c>
      <c r="C213" s="1105" t="s">
        <v>43</v>
      </c>
      <c r="D213" s="1106"/>
      <c r="E213" s="1106"/>
      <c r="F213" s="1106"/>
      <c r="G213" s="1562"/>
      <c r="H213" s="878">
        <f t="shared" ref="H213:I213" si="62">H212</f>
        <v>0</v>
      </c>
      <c r="I213" s="878">
        <f t="shared" si="62"/>
        <v>0</v>
      </c>
      <c r="J213" s="878">
        <f t="shared" ref="J213:K213" si="63">J212</f>
        <v>0</v>
      </c>
      <c r="K213" s="878">
        <f t="shared" si="63"/>
        <v>0</v>
      </c>
    </row>
    <row r="214" spans="1:11" s="3" customFormat="1" ht="15" customHeight="1" thickBot="1" x14ac:dyDescent="0.25">
      <c r="A214" s="23">
        <v>1</v>
      </c>
      <c r="B214" s="49">
        <v>6</v>
      </c>
      <c r="C214" s="1168" t="s">
        <v>346</v>
      </c>
      <c r="D214" s="1169"/>
      <c r="E214" s="1169"/>
      <c r="F214" s="1169"/>
      <c r="G214" s="1169"/>
      <c r="H214" s="1169"/>
      <c r="I214" s="1169"/>
      <c r="J214" s="1169"/>
      <c r="K214" s="1170"/>
    </row>
    <row r="215" spans="1:11" s="1" customFormat="1" ht="15" hidden="1" customHeight="1" x14ac:dyDescent="0.2">
      <c r="A215" s="1053">
        <v>1</v>
      </c>
      <c r="B215" s="1056">
        <v>6</v>
      </c>
      <c r="C215" s="1566">
        <v>1</v>
      </c>
      <c r="D215" s="1568" t="s">
        <v>754</v>
      </c>
      <c r="E215" s="1571" t="s">
        <v>454</v>
      </c>
      <c r="F215" s="800" t="s">
        <v>320</v>
      </c>
      <c r="G215" s="801" t="s">
        <v>72</v>
      </c>
      <c r="H215" s="802"/>
      <c r="I215" s="803"/>
      <c r="J215" s="803"/>
      <c r="K215" s="803"/>
    </row>
    <row r="216" spans="1:11" s="1" customFormat="1" ht="15" hidden="1" customHeight="1" thickBot="1" x14ac:dyDescent="0.25">
      <c r="A216" s="1054"/>
      <c r="B216" s="1057"/>
      <c r="C216" s="1566"/>
      <c r="D216" s="1569"/>
      <c r="E216" s="1571"/>
      <c r="F216" s="804" t="s">
        <v>320</v>
      </c>
      <c r="G216" s="805" t="s">
        <v>105</v>
      </c>
      <c r="H216" s="806"/>
      <c r="I216" s="807"/>
      <c r="J216" s="807"/>
      <c r="K216" s="807"/>
    </row>
    <row r="217" spans="1:11" s="1" customFormat="1" ht="15" hidden="1" customHeight="1" x14ac:dyDescent="0.2">
      <c r="A217" s="1054"/>
      <c r="B217" s="1057"/>
      <c r="C217" s="1566"/>
      <c r="D217" s="1569"/>
      <c r="E217" s="1571"/>
      <c r="F217" s="305" t="s">
        <v>320</v>
      </c>
      <c r="G217" s="56" t="s">
        <v>73</v>
      </c>
      <c r="H217" s="200"/>
      <c r="I217" s="100"/>
      <c r="J217" s="100"/>
      <c r="K217" s="100"/>
    </row>
    <row r="218" spans="1:11" s="1" customFormat="1" ht="15" hidden="1" customHeight="1" thickBot="1" x14ac:dyDescent="0.25">
      <c r="A218" s="1054"/>
      <c r="B218" s="1057"/>
      <c r="C218" s="1566"/>
      <c r="D218" s="1569"/>
      <c r="E218" s="1571"/>
      <c r="F218" s="17" t="s">
        <v>320</v>
      </c>
      <c r="G218" s="24" t="s">
        <v>121</v>
      </c>
      <c r="H218" s="200"/>
      <c r="I218" s="100"/>
      <c r="J218" s="100"/>
      <c r="K218" s="100"/>
    </row>
    <row r="219" spans="1:11" s="1" customFormat="1" ht="15" hidden="1" customHeight="1" thickBot="1" x14ac:dyDescent="0.25">
      <c r="A219" s="1055"/>
      <c r="B219" s="1058"/>
      <c r="C219" s="1567"/>
      <c r="D219" s="1570"/>
      <c r="E219" s="1572"/>
      <c r="F219" s="1081" t="s">
        <v>46</v>
      </c>
      <c r="G219" s="1082"/>
      <c r="H219" s="199">
        <f>H215+H216+H217+H218</f>
        <v>0</v>
      </c>
      <c r="I219" s="102">
        <f t="shared" ref="I219" si="64">I215+I216+I217+I218</f>
        <v>0</v>
      </c>
      <c r="J219" s="102">
        <f t="shared" ref="J219:K219" si="65">J215+J216+J217+J218</f>
        <v>0</v>
      </c>
      <c r="K219" s="102">
        <f t="shared" si="65"/>
        <v>0</v>
      </c>
    </row>
    <row r="220" spans="1:11" s="1" customFormat="1" ht="15" hidden="1" customHeight="1" thickBot="1" x14ac:dyDescent="0.25">
      <c r="A220" s="1053">
        <v>1</v>
      </c>
      <c r="B220" s="1056">
        <v>6</v>
      </c>
      <c r="C220" s="1046">
        <v>2</v>
      </c>
      <c r="D220" s="1533" t="s">
        <v>347</v>
      </c>
      <c r="E220" s="1389" t="s">
        <v>455</v>
      </c>
      <c r="F220" s="161" t="s">
        <v>250</v>
      </c>
      <c r="G220" s="180" t="s">
        <v>315</v>
      </c>
      <c r="H220" s="203"/>
      <c r="I220" s="160"/>
      <c r="J220" s="160"/>
      <c r="K220" s="160"/>
    </row>
    <row r="221" spans="1:11" s="1" customFormat="1" ht="15" hidden="1" customHeight="1" x14ac:dyDescent="0.2">
      <c r="A221" s="1055"/>
      <c r="B221" s="1058"/>
      <c r="C221" s="1059"/>
      <c r="D221" s="1534"/>
      <c r="E221" s="1390"/>
      <c r="F221" s="1127" t="s">
        <v>46</v>
      </c>
      <c r="G221" s="1128"/>
      <c r="H221" s="199"/>
      <c r="I221" s="102"/>
      <c r="J221" s="102"/>
      <c r="K221" s="102"/>
    </row>
    <row r="222" spans="1:11" s="1" customFormat="1" ht="15" customHeight="1" x14ac:dyDescent="0.2">
      <c r="A222" s="1053">
        <v>1</v>
      </c>
      <c r="B222" s="1056">
        <v>6</v>
      </c>
      <c r="C222" s="1046">
        <v>3</v>
      </c>
      <c r="D222" s="1159" t="s">
        <v>18</v>
      </c>
      <c r="E222" s="1173" t="s">
        <v>454</v>
      </c>
      <c r="F222" s="402" t="s">
        <v>320</v>
      </c>
      <c r="G222" s="440" t="s">
        <v>105</v>
      </c>
      <c r="H222" s="356"/>
      <c r="I222" s="360"/>
      <c r="J222" s="360"/>
      <c r="K222" s="360"/>
    </row>
    <row r="223" spans="1:11" s="1" customFormat="1" ht="15" customHeight="1" thickBot="1" x14ac:dyDescent="0.25">
      <c r="A223" s="1054"/>
      <c r="B223" s="1057"/>
      <c r="C223" s="1059"/>
      <c r="D223" s="1160"/>
      <c r="E223" s="1174"/>
      <c r="F223" s="127" t="s">
        <v>320</v>
      </c>
      <c r="G223" s="592" t="s">
        <v>72</v>
      </c>
      <c r="H223" s="595">
        <v>6</v>
      </c>
      <c r="I223" s="596">
        <v>5</v>
      </c>
      <c r="J223" s="596">
        <v>5</v>
      </c>
      <c r="K223" s="596">
        <v>5</v>
      </c>
    </row>
    <row r="224" spans="1:11" s="1" customFormat="1" ht="15" customHeight="1" thickBot="1" x14ac:dyDescent="0.25">
      <c r="A224" s="1055"/>
      <c r="B224" s="1058"/>
      <c r="C224" s="1076"/>
      <c r="D224" s="1535"/>
      <c r="E224" s="1536"/>
      <c r="F224" s="1081" t="s">
        <v>46</v>
      </c>
      <c r="G224" s="1082"/>
      <c r="H224" s="265">
        <f t="shared" ref="H224:I224" si="66">H222+H223</f>
        <v>6</v>
      </c>
      <c r="I224" s="266">
        <f t="shared" si="66"/>
        <v>5</v>
      </c>
      <c r="J224" s="266">
        <f t="shared" ref="J224:K224" si="67">J222+J223</f>
        <v>5</v>
      </c>
      <c r="K224" s="266">
        <f t="shared" si="67"/>
        <v>5</v>
      </c>
    </row>
    <row r="225" spans="1:11" s="1" customFormat="1" ht="15" customHeight="1" thickBot="1" x14ac:dyDescent="0.25">
      <c r="A225" s="393">
        <v>1</v>
      </c>
      <c r="B225" s="406">
        <v>6</v>
      </c>
      <c r="C225" s="1233" t="s">
        <v>43</v>
      </c>
      <c r="D225" s="1234"/>
      <c r="E225" s="1234"/>
      <c r="F225" s="1234"/>
      <c r="G225" s="1235"/>
      <c r="H225" s="370">
        <f>H219+H224+H221</f>
        <v>6</v>
      </c>
      <c r="I225" s="371">
        <f t="shared" ref="I225" si="68">I219+I224+I221</f>
        <v>5</v>
      </c>
      <c r="J225" s="371">
        <f t="shared" ref="J225:K225" si="69">J219+J224+J221</f>
        <v>5</v>
      </c>
      <c r="K225" s="371">
        <f t="shared" si="69"/>
        <v>5</v>
      </c>
    </row>
    <row r="226" spans="1:11" s="1" customFormat="1" ht="14.25" customHeight="1" thickBot="1" x14ac:dyDescent="0.25">
      <c r="A226" s="8">
        <v>1</v>
      </c>
      <c r="B226" s="1355" t="s">
        <v>44</v>
      </c>
      <c r="C226" s="1356"/>
      <c r="D226" s="1356"/>
      <c r="E226" s="1356"/>
      <c r="F226" s="1356"/>
      <c r="G226" s="1357"/>
      <c r="H226" s="205">
        <f>H70+H167+H193+H209+H213+H225</f>
        <v>24052.480000000003</v>
      </c>
      <c r="I226" s="236">
        <f>I70+I167+I193+I209+I213+I225</f>
        <v>26996.879999999997</v>
      </c>
      <c r="J226" s="236">
        <f>J70+J167+J193+J209+J213+J225</f>
        <v>28620.210000000003</v>
      </c>
      <c r="K226" s="236">
        <f>K70+K167+K193+K209+K213+K225</f>
        <v>29807.919999999998</v>
      </c>
    </row>
    <row r="227" spans="1:11" s="1" customFormat="1" ht="15" customHeight="1" thickBot="1" x14ac:dyDescent="0.25">
      <c r="A227" s="337">
        <v>2</v>
      </c>
      <c r="B227" s="1196" t="s">
        <v>348</v>
      </c>
      <c r="C227" s="1197"/>
      <c r="D227" s="1197"/>
      <c r="E227" s="1197"/>
      <c r="F227" s="1197"/>
      <c r="G227" s="1197"/>
      <c r="H227" s="1197"/>
      <c r="I227" s="1197"/>
      <c r="J227" s="1197"/>
      <c r="K227" s="1198"/>
    </row>
    <row r="228" spans="1:11" s="1" customFormat="1" ht="14.4" customHeight="1" thickBot="1" x14ac:dyDescent="0.25">
      <c r="A228" s="23">
        <v>2</v>
      </c>
      <c r="B228" s="118">
        <v>1</v>
      </c>
      <c r="C228" s="1168" t="s">
        <v>349</v>
      </c>
      <c r="D228" s="1169"/>
      <c r="E228" s="1169"/>
      <c r="F228" s="1169"/>
      <c r="G228" s="1169"/>
      <c r="H228" s="1169"/>
      <c r="I228" s="1169"/>
      <c r="J228" s="1169"/>
      <c r="K228" s="1170"/>
    </row>
    <row r="229" spans="1:11" s="1" customFormat="1" ht="21.75" hidden="1" customHeight="1" thickBot="1" x14ac:dyDescent="0.25">
      <c r="A229" s="1053">
        <v>2</v>
      </c>
      <c r="B229" s="1056">
        <v>1</v>
      </c>
      <c r="C229" s="1059">
        <v>1</v>
      </c>
      <c r="D229" s="1334" t="s">
        <v>350</v>
      </c>
      <c r="E229" s="1174" t="s">
        <v>191</v>
      </c>
      <c r="F229" s="17" t="s">
        <v>250</v>
      </c>
      <c r="G229" s="11" t="s">
        <v>560</v>
      </c>
      <c r="H229" s="218"/>
      <c r="I229" s="179"/>
      <c r="J229" s="179"/>
      <c r="K229" s="179"/>
    </row>
    <row r="230" spans="1:11" s="1" customFormat="1" ht="17.25" hidden="1" customHeight="1" thickBot="1" x14ac:dyDescent="0.25">
      <c r="A230" s="1055"/>
      <c r="B230" s="1058"/>
      <c r="C230" s="1060"/>
      <c r="D230" s="1272"/>
      <c r="E230" s="1175"/>
      <c r="F230" s="1081" t="s">
        <v>46</v>
      </c>
      <c r="G230" s="1082"/>
      <c r="H230" s="199"/>
      <c r="I230" s="102"/>
      <c r="J230" s="102"/>
      <c r="K230" s="102"/>
    </row>
    <row r="231" spans="1:11" s="1" customFormat="1" ht="12.75" hidden="1" customHeight="1" thickBot="1" x14ac:dyDescent="0.25">
      <c r="A231" s="1053">
        <v>2</v>
      </c>
      <c r="B231" s="1056">
        <v>1</v>
      </c>
      <c r="C231" s="1046">
        <v>2</v>
      </c>
      <c r="D231" s="1529" t="s">
        <v>351</v>
      </c>
      <c r="E231" s="1173" t="s">
        <v>191</v>
      </c>
      <c r="F231" s="17" t="s">
        <v>250</v>
      </c>
      <c r="G231" s="11" t="s">
        <v>560</v>
      </c>
      <c r="H231" s="202"/>
      <c r="I231" s="103"/>
      <c r="J231" s="103"/>
      <c r="K231" s="103"/>
    </row>
    <row r="232" spans="1:11" s="1" customFormat="1" ht="22.5" hidden="1" customHeight="1" thickBot="1" x14ac:dyDescent="0.25">
      <c r="A232" s="1055"/>
      <c r="B232" s="1058"/>
      <c r="C232" s="1060"/>
      <c r="D232" s="1530"/>
      <c r="E232" s="1175"/>
      <c r="F232" s="1081" t="s">
        <v>46</v>
      </c>
      <c r="G232" s="1082"/>
      <c r="H232" s="199">
        <f t="shared" ref="H232:I232" si="70">H231</f>
        <v>0</v>
      </c>
      <c r="I232" s="102">
        <f t="shared" si="70"/>
        <v>0</v>
      </c>
      <c r="J232" s="102">
        <f t="shared" ref="J232:K232" si="71">J231</f>
        <v>0</v>
      </c>
      <c r="K232" s="102">
        <f t="shared" si="71"/>
        <v>0</v>
      </c>
    </row>
    <row r="233" spans="1:11" s="1" customFormat="1" ht="15.75" hidden="1" customHeight="1" x14ac:dyDescent="0.2">
      <c r="A233" s="1053">
        <v>2</v>
      </c>
      <c r="B233" s="1056">
        <v>1</v>
      </c>
      <c r="C233" s="1046">
        <v>3</v>
      </c>
      <c r="D233" s="1077" t="s">
        <v>229</v>
      </c>
      <c r="E233" s="1079" t="s">
        <v>188</v>
      </c>
      <c r="F233" s="161" t="s">
        <v>250</v>
      </c>
      <c r="G233" s="167" t="s">
        <v>79</v>
      </c>
      <c r="H233" s="201"/>
      <c r="I233" s="146"/>
      <c r="J233" s="146"/>
      <c r="K233" s="146"/>
    </row>
    <row r="234" spans="1:11" s="1" customFormat="1" ht="15.75" hidden="1" customHeight="1" thickBot="1" x14ac:dyDescent="0.25">
      <c r="A234" s="1054"/>
      <c r="B234" s="1057"/>
      <c r="C234" s="1059"/>
      <c r="D234" s="1246"/>
      <c r="E234" s="1443"/>
      <c r="F234" s="306" t="s">
        <v>250</v>
      </c>
      <c r="G234" s="167" t="s">
        <v>105</v>
      </c>
      <c r="H234" s="201"/>
      <c r="I234" s="146"/>
      <c r="J234" s="146"/>
      <c r="K234" s="146"/>
    </row>
    <row r="235" spans="1:11" s="1" customFormat="1" ht="15.75" hidden="1" customHeight="1" thickBot="1" x14ac:dyDescent="0.25">
      <c r="A235" s="1055"/>
      <c r="B235" s="1058"/>
      <c r="C235" s="1060"/>
      <c r="D235" s="1123"/>
      <c r="E235" s="1444"/>
      <c r="F235" s="1531" t="s">
        <v>46</v>
      </c>
      <c r="G235" s="1532"/>
      <c r="H235" s="201"/>
      <c r="I235" s="146"/>
      <c r="J235" s="146"/>
      <c r="K235" s="146"/>
    </row>
    <row r="236" spans="1:11" s="1" customFormat="1" ht="17.25" hidden="1" customHeight="1" thickBot="1" x14ac:dyDescent="0.25">
      <c r="A236" s="1053">
        <v>2</v>
      </c>
      <c r="B236" s="1056">
        <v>1</v>
      </c>
      <c r="C236" s="1046">
        <v>4</v>
      </c>
      <c r="D236" s="1077" t="s">
        <v>352</v>
      </c>
      <c r="E236" s="1079" t="s">
        <v>188</v>
      </c>
      <c r="F236" s="158" t="s">
        <v>250</v>
      </c>
      <c r="G236" s="166" t="s">
        <v>73</v>
      </c>
      <c r="H236" s="201"/>
      <c r="I236" s="146"/>
      <c r="J236" s="146"/>
      <c r="K236" s="146"/>
    </row>
    <row r="237" spans="1:11" s="1" customFormat="1" ht="14.25" hidden="1" customHeight="1" thickBot="1" x14ac:dyDescent="0.25">
      <c r="A237" s="1055"/>
      <c r="B237" s="1058"/>
      <c r="C237" s="1060"/>
      <c r="D237" s="1123"/>
      <c r="E237" s="1444"/>
      <c r="F237" s="1081" t="s">
        <v>46</v>
      </c>
      <c r="G237" s="1082"/>
      <c r="H237" s="199"/>
      <c r="I237" s="102"/>
      <c r="J237" s="102"/>
      <c r="K237" s="102"/>
    </row>
    <row r="238" spans="1:11" s="1" customFormat="1" ht="15.75" hidden="1" customHeight="1" x14ac:dyDescent="0.2">
      <c r="A238" s="1053">
        <v>2</v>
      </c>
      <c r="B238" s="1056">
        <v>1</v>
      </c>
      <c r="C238" s="1046">
        <v>5</v>
      </c>
      <c r="D238" s="1230" t="s">
        <v>482</v>
      </c>
      <c r="E238" s="1050" t="s">
        <v>191</v>
      </c>
      <c r="F238" s="20" t="s">
        <v>329</v>
      </c>
      <c r="G238" s="90" t="s">
        <v>73</v>
      </c>
      <c r="H238" s="200"/>
      <c r="I238" s="100"/>
      <c r="J238" s="100"/>
      <c r="K238" s="100"/>
    </row>
    <row r="239" spans="1:11" s="1" customFormat="1" ht="15.75" hidden="1" customHeight="1" x14ac:dyDescent="0.2">
      <c r="A239" s="1054"/>
      <c r="B239" s="1057"/>
      <c r="C239" s="1059"/>
      <c r="D239" s="1521"/>
      <c r="E239" s="1070"/>
      <c r="F239" s="305" t="s">
        <v>329</v>
      </c>
      <c r="G239" s="90" t="s">
        <v>72</v>
      </c>
      <c r="H239" s="200"/>
      <c r="I239" s="100"/>
      <c r="J239" s="100"/>
      <c r="K239" s="100"/>
    </row>
    <row r="240" spans="1:11" s="1" customFormat="1" ht="12.75" hidden="1" customHeight="1" thickBot="1" x14ac:dyDescent="0.25">
      <c r="A240" s="1054"/>
      <c r="B240" s="1057"/>
      <c r="C240" s="1059"/>
      <c r="D240" s="1521"/>
      <c r="E240" s="1070"/>
      <c r="F240" s="302" t="s">
        <v>329</v>
      </c>
      <c r="G240" s="90" t="s">
        <v>79</v>
      </c>
      <c r="H240" s="200"/>
      <c r="I240" s="100"/>
      <c r="J240" s="100"/>
      <c r="K240" s="100"/>
    </row>
    <row r="241" spans="1:11" s="1" customFormat="1" ht="12.75" hidden="1" customHeight="1" thickBot="1" x14ac:dyDescent="0.25">
      <c r="A241" s="1055"/>
      <c r="B241" s="1058"/>
      <c r="C241" s="1060"/>
      <c r="D241" s="1522"/>
      <c r="E241" s="1071"/>
      <c r="F241" s="1081" t="s">
        <v>46</v>
      </c>
      <c r="G241" s="1082"/>
      <c r="H241" s="199">
        <f t="shared" ref="H241:I241" si="72">H238+H239+H240</f>
        <v>0</v>
      </c>
      <c r="I241" s="102">
        <f t="shared" si="72"/>
        <v>0</v>
      </c>
      <c r="J241" s="102">
        <f t="shared" ref="J241:K241" si="73">J238+J239+J240</f>
        <v>0</v>
      </c>
      <c r="K241" s="102">
        <f t="shared" si="73"/>
        <v>0</v>
      </c>
    </row>
    <row r="242" spans="1:11" s="1" customFormat="1" ht="12.75" hidden="1" customHeight="1" thickBot="1" x14ac:dyDescent="0.25">
      <c r="A242" s="1053">
        <v>2</v>
      </c>
      <c r="B242" s="1056">
        <v>1</v>
      </c>
      <c r="C242" s="1046">
        <v>6</v>
      </c>
      <c r="D242" s="1529" t="s">
        <v>471</v>
      </c>
      <c r="E242" s="1050" t="s">
        <v>191</v>
      </c>
      <c r="F242" s="20" t="s">
        <v>250</v>
      </c>
      <c r="G242" s="11" t="s">
        <v>560</v>
      </c>
      <c r="H242" s="202"/>
      <c r="I242" s="103"/>
      <c r="J242" s="103"/>
      <c r="K242" s="103"/>
    </row>
    <row r="243" spans="1:11" s="1" customFormat="1" ht="12.75" hidden="1" customHeight="1" thickBot="1" x14ac:dyDescent="0.25">
      <c r="A243" s="1055"/>
      <c r="B243" s="1058"/>
      <c r="C243" s="1060"/>
      <c r="D243" s="1530"/>
      <c r="E243" s="1071"/>
      <c r="F243" s="1081" t="s">
        <v>46</v>
      </c>
      <c r="G243" s="1082"/>
      <c r="H243" s="199">
        <f t="shared" ref="H243:I243" si="74">H242</f>
        <v>0</v>
      </c>
      <c r="I243" s="102">
        <f t="shared" si="74"/>
        <v>0</v>
      </c>
      <c r="J243" s="102">
        <f t="shared" ref="J243:K243" si="75">J242</f>
        <v>0</v>
      </c>
      <c r="K243" s="102">
        <f t="shared" si="75"/>
        <v>0</v>
      </c>
    </row>
    <row r="244" spans="1:11" s="1" customFormat="1" ht="12.75" hidden="1" customHeight="1" thickBot="1" x14ac:dyDescent="0.25">
      <c r="A244" s="1053">
        <v>2</v>
      </c>
      <c r="B244" s="1056">
        <v>1</v>
      </c>
      <c r="C244" s="1046">
        <v>7</v>
      </c>
      <c r="D244" s="1077" t="s">
        <v>361</v>
      </c>
      <c r="E244" s="1079" t="s">
        <v>188</v>
      </c>
      <c r="F244" s="158" t="s">
        <v>250</v>
      </c>
      <c r="G244" s="166" t="s">
        <v>73</v>
      </c>
      <c r="H244" s="201"/>
      <c r="I244" s="146"/>
      <c r="J244" s="146"/>
      <c r="K244" s="146"/>
    </row>
    <row r="245" spans="1:11" s="1" customFormat="1" ht="12" hidden="1" customHeight="1" thickBot="1" x14ac:dyDescent="0.25">
      <c r="A245" s="1055"/>
      <c r="B245" s="1058"/>
      <c r="C245" s="1060"/>
      <c r="D245" s="1123"/>
      <c r="E245" s="1444"/>
      <c r="F245" s="1081" t="s">
        <v>46</v>
      </c>
      <c r="G245" s="1082"/>
      <c r="H245" s="199"/>
      <c r="I245" s="102"/>
      <c r="J245" s="102"/>
      <c r="K245" s="102"/>
    </row>
    <row r="246" spans="1:11" s="1" customFormat="1" ht="12.75" hidden="1" customHeight="1" x14ac:dyDescent="0.2">
      <c r="A246" s="1053">
        <v>2</v>
      </c>
      <c r="B246" s="1056">
        <v>1</v>
      </c>
      <c r="C246" s="1046">
        <v>8</v>
      </c>
      <c r="D246" s="1314" t="s">
        <v>356</v>
      </c>
      <c r="E246" s="1050" t="s">
        <v>191</v>
      </c>
      <c r="F246" s="20" t="s">
        <v>329</v>
      </c>
      <c r="G246" s="50" t="s">
        <v>72</v>
      </c>
      <c r="H246" s="200"/>
      <c r="I246" s="100"/>
      <c r="J246" s="100"/>
      <c r="K246" s="100"/>
    </row>
    <row r="247" spans="1:11" s="1" customFormat="1" ht="12.75" hidden="1" customHeight="1" x14ac:dyDescent="0.2">
      <c r="A247" s="1054"/>
      <c r="B247" s="1057"/>
      <c r="C247" s="1059"/>
      <c r="D247" s="1087"/>
      <c r="E247" s="1070"/>
      <c r="F247" s="302" t="s">
        <v>329</v>
      </c>
      <c r="G247" s="399" t="s">
        <v>79</v>
      </c>
      <c r="H247" s="200"/>
      <c r="I247" s="100"/>
      <c r="J247" s="100"/>
      <c r="K247" s="100"/>
    </row>
    <row r="248" spans="1:11" s="1" customFormat="1" ht="12.75" hidden="1" customHeight="1" thickBot="1" x14ac:dyDescent="0.25">
      <c r="A248" s="1054"/>
      <c r="B248" s="1057"/>
      <c r="C248" s="1059"/>
      <c r="D248" s="1087"/>
      <c r="E248" s="1070"/>
      <c r="F248" s="17" t="s">
        <v>329</v>
      </c>
      <c r="G248" s="11" t="s">
        <v>73</v>
      </c>
      <c r="H248" s="200"/>
      <c r="I248" s="100"/>
      <c r="J248" s="100"/>
      <c r="K248" s="100"/>
    </row>
    <row r="249" spans="1:11" ht="12.75" hidden="1" customHeight="1" thickBot="1" x14ac:dyDescent="0.3">
      <c r="A249" s="1055"/>
      <c r="B249" s="1058"/>
      <c r="C249" s="1060"/>
      <c r="D249" s="1088"/>
      <c r="E249" s="1071"/>
      <c r="F249" s="1081" t="s">
        <v>46</v>
      </c>
      <c r="G249" s="1082"/>
      <c r="H249" s="199"/>
      <c r="I249" s="102"/>
      <c r="J249" s="102"/>
      <c r="K249" s="102"/>
    </row>
    <row r="250" spans="1:11" ht="12.75" hidden="1" customHeight="1" thickBot="1" x14ac:dyDescent="0.3">
      <c r="A250" s="1053">
        <v>2</v>
      </c>
      <c r="B250" s="1056">
        <v>1</v>
      </c>
      <c r="C250" s="1046">
        <v>9</v>
      </c>
      <c r="D250" s="1314" t="s">
        <v>360</v>
      </c>
      <c r="E250" s="1050" t="s">
        <v>191</v>
      </c>
      <c r="F250" s="20" t="s">
        <v>329</v>
      </c>
      <c r="G250" s="11" t="s">
        <v>560</v>
      </c>
      <c r="H250" s="200"/>
      <c r="I250" s="100"/>
      <c r="J250" s="100"/>
      <c r="K250" s="100"/>
    </row>
    <row r="251" spans="1:11" ht="12" hidden="1" customHeight="1" thickBot="1" x14ac:dyDescent="0.3">
      <c r="A251" s="1055"/>
      <c r="B251" s="1058"/>
      <c r="C251" s="1060"/>
      <c r="D251" s="1088"/>
      <c r="E251" s="1071"/>
      <c r="F251" s="1081" t="s">
        <v>46</v>
      </c>
      <c r="G251" s="1082"/>
      <c r="H251" s="199"/>
      <c r="I251" s="102"/>
      <c r="J251" s="102"/>
      <c r="K251" s="102"/>
    </row>
    <row r="252" spans="1:11" ht="1.5" hidden="1" customHeight="1" x14ac:dyDescent="0.25">
      <c r="A252" s="1053">
        <v>2</v>
      </c>
      <c r="B252" s="1056">
        <v>1</v>
      </c>
      <c r="C252" s="1046">
        <v>10</v>
      </c>
      <c r="D252" s="1271" t="s">
        <v>472</v>
      </c>
      <c r="E252" s="1079" t="s">
        <v>188</v>
      </c>
      <c r="F252" s="132" t="s">
        <v>245</v>
      </c>
      <c r="G252" s="147" t="s">
        <v>72</v>
      </c>
      <c r="H252" s="201"/>
      <c r="I252" s="146"/>
      <c r="J252" s="146"/>
      <c r="K252" s="146"/>
    </row>
    <row r="253" spans="1:11" ht="13.5" hidden="1" customHeight="1" thickBot="1" x14ac:dyDescent="0.3">
      <c r="A253" s="1054"/>
      <c r="B253" s="1057"/>
      <c r="C253" s="1059"/>
      <c r="D253" s="1334"/>
      <c r="E253" s="1443"/>
      <c r="F253" s="141" t="s">
        <v>245</v>
      </c>
      <c r="G253" s="139" t="s">
        <v>73</v>
      </c>
      <c r="H253" s="201"/>
      <c r="I253" s="146"/>
      <c r="J253" s="146"/>
      <c r="K253" s="146"/>
    </row>
    <row r="254" spans="1:11" ht="13.5" hidden="1" customHeight="1" thickBot="1" x14ac:dyDescent="0.3">
      <c r="A254" s="1055"/>
      <c r="B254" s="1058"/>
      <c r="C254" s="1060"/>
      <c r="D254" s="1272"/>
      <c r="E254" s="1444"/>
      <c r="F254" s="1081" t="s">
        <v>46</v>
      </c>
      <c r="G254" s="1082"/>
      <c r="H254" s="199"/>
      <c r="I254" s="102"/>
      <c r="J254" s="102"/>
      <c r="K254" s="102"/>
    </row>
    <row r="255" spans="1:11" ht="13.5" hidden="1" customHeight="1" x14ac:dyDescent="0.25">
      <c r="A255" s="1053">
        <v>2</v>
      </c>
      <c r="B255" s="1056">
        <v>1</v>
      </c>
      <c r="C255" s="1046">
        <v>11</v>
      </c>
      <c r="D255" s="1271" t="s">
        <v>473</v>
      </c>
      <c r="E255" s="1079" t="s">
        <v>456</v>
      </c>
      <c r="F255" s="132" t="s">
        <v>250</v>
      </c>
      <c r="G255" s="147" t="s">
        <v>79</v>
      </c>
      <c r="H255" s="201"/>
      <c r="I255" s="146"/>
      <c r="J255" s="146"/>
      <c r="K255" s="146"/>
    </row>
    <row r="256" spans="1:11" ht="13.5" hidden="1" customHeight="1" thickBot="1" x14ac:dyDescent="0.3">
      <c r="A256" s="1054"/>
      <c r="B256" s="1057"/>
      <c r="C256" s="1059"/>
      <c r="D256" s="1334"/>
      <c r="E256" s="1443"/>
      <c r="F256" s="195" t="s">
        <v>250</v>
      </c>
      <c r="G256" s="139" t="s">
        <v>73</v>
      </c>
      <c r="H256" s="201"/>
      <c r="I256" s="146"/>
      <c r="J256" s="146"/>
      <c r="K256" s="146"/>
    </row>
    <row r="257" spans="1:11" ht="18" hidden="1" customHeight="1" thickBot="1" x14ac:dyDescent="0.3">
      <c r="A257" s="1055"/>
      <c r="B257" s="1058"/>
      <c r="C257" s="1060"/>
      <c r="D257" s="1272"/>
      <c r="E257" s="1444"/>
      <c r="F257" s="1081" t="s">
        <v>46</v>
      </c>
      <c r="G257" s="1082"/>
      <c r="H257" s="199"/>
      <c r="I257" s="102"/>
      <c r="J257" s="102"/>
      <c r="K257" s="102"/>
    </row>
    <row r="258" spans="1:11" ht="18" hidden="1" customHeight="1" x14ac:dyDescent="0.25">
      <c r="A258" s="1053">
        <v>2</v>
      </c>
      <c r="B258" s="1056">
        <v>1</v>
      </c>
      <c r="C258" s="1046">
        <v>12</v>
      </c>
      <c r="D258" s="1271" t="s">
        <v>19</v>
      </c>
      <c r="E258" s="1079" t="s">
        <v>188</v>
      </c>
      <c r="F258" s="132" t="s">
        <v>329</v>
      </c>
      <c r="G258" s="147" t="s">
        <v>72</v>
      </c>
      <c r="H258" s="201"/>
      <c r="I258" s="146"/>
      <c r="J258" s="146"/>
      <c r="K258" s="146"/>
    </row>
    <row r="259" spans="1:11" ht="18" hidden="1" customHeight="1" thickBot="1" x14ac:dyDescent="0.3">
      <c r="A259" s="1054"/>
      <c r="B259" s="1057"/>
      <c r="C259" s="1059"/>
      <c r="D259" s="1334"/>
      <c r="E259" s="1443"/>
      <c r="F259" s="195" t="s">
        <v>329</v>
      </c>
      <c r="G259" s="139" t="s">
        <v>73</v>
      </c>
      <c r="H259" s="201"/>
      <c r="I259" s="146"/>
      <c r="J259" s="146"/>
      <c r="K259" s="146"/>
    </row>
    <row r="260" spans="1:11" ht="18" hidden="1" customHeight="1" thickBot="1" x14ac:dyDescent="0.3">
      <c r="A260" s="1055"/>
      <c r="B260" s="1058"/>
      <c r="C260" s="1060"/>
      <c r="D260" s="1272"/>
      <c r="E260" s="1444"/>
      <c r="F260" s="1081" t="s">
        <v>46</v>
      </c>
      <c r="G260" s="1082"/>
      <c r="H260" s="199"/>
      <c r="I260" s="102"/>
      <c r="J260" s="102"/>
      <c r="K260" s="102"/>
    </row>
    <row r="261" spans="1:11" ht="18" hidden="1" customHeight="1" thickBot="1" x14ac:dyDescent="0.3">
      <c r="A261" s="1053">
        <v>2</v>
      </c>
      <c r="B261" s="1056">
        <v>1</v>
      </c>
      <c r="C261" s="1046">
        <v>13</v>
      </c>
      <c r="D261" s="1271" t="s">
        <v>20</v>
      </c>
      <c r="E261" s="1079" t="s">
        <v>188</v>
      </c>
      <c r="F261" s="132" t="s">
        <v>245</v>
      </c>
      <c r="G261" s="147" t="s">
        <v>72</v>
      </c>
      <c r="H261" s="201"/>
      <c r="I261" s="146"/>
      <c r="J261" s="146"/>
      <c r="K261" s="146"/>
    </row>
    <row r="262" spans="1:11" ht="15.75" hidden="1" customHeight="1" thickBot="1" x14ac:dyDescent="0.3">
      <c r="A262" s="1055"/>
      <c r="B262" s="1058"/>
      <c r="C262" s="1060"/>
      <c r="D262" s="1272"/>
      <c r="E262" s="1444"/>
      <c r="F262" s="1081" t="s">
        <v>46</v>
      </c>
      <c r="G262" s="1082"/>
      <c r="H262" s="199"/>
      <c r="I262" s="102"/>
      <c r="J262" s="102"/>
      <c r="K262" s="102"/>
    </row>
    <row r="263" spans="1:11" ht="18" hidden="1" customHeight="1" x14ac:dyDescent="0.25">
      <c r="A263" s="1053">
        <v>2</v>
      </c>
      <c r="B263" s="1056">
        <v>1</v>
      </c>
      <c r="C263" s="1526">
        <v>14</v>
      </c>
      <c r="D263" s="1314" t="s">
        <v>61</v>
      </c>
      <c r="E263" s="1432" t="s">
        <v>191</v>
      </c>
      <c r="F263" s="69" t="s">
        <v>329</v>
      </c>
      <c r="G263" s="79" t="s">
        <v>79</v>
      </c>
      <c r="H263" s="200"/>
      <c r="I263" s="100"/>
      <c r="J263" s="100"/>
      <c r="K263" s="100"/>
    </row>
    <row r="264" spans="1:11" ht="18" hidden="1" customHeight="1" thickBot="1" x14ac:dyDescent="0.3">
      <c r="A264" s="1054"/>
      <c r="B264" s="1057"/>
      <c r="C264" s="1527"/>
      <c r="D264" s="1087"/>
      <c r="E264" s="1433"/>
      <c r="F264" s="78" t="s">
        <v>329</v>
      </c>
      <c r="G264" s="59" t="s">
        <v>73</v>
      </c>
      <c r="H264" s="200"/>
      <c r="I264" s="100"/>
      <c r="J264" s="100"/>
      <c r="K264" s="100"/>
    </row>
    <row r="265" spans="1:11" ht="18" hidden="1" customHeight="1" thickBot="1" x14ac:dyDescent="0.3">
      <c r="A265" s="1055"/>
      <c r="B265" s="1058"/>
      <c r="C265" s="1528"/>
      <c r="D265" s="1088"/>
      <c r="E265" s="1434"/>
      <c r="F265" s="1081" t="s">
        <v>46</v>
      </c>
      <c r="G265" s="1082"/>
      <c r="H265" s="199">
        <f t="shared" ref="H265:I265" si="76">H263+H264</f>
        <v>0</v>
      </c>
      <c r="I265" s="102">
        <f t="shared" si="76"/>
        <v>0</v>
      </c>
      <c r="J265" s="102">
        <f t="shared" ref="J265:K265" si="77">J263+J264</f>
        <v>0</v>
      </c>
      <c r="K265" s="102">
        <f t="shared" si="77"/>
        <v>0</v>
      </c>
    </row>
    <row r="266" spans="1:11" ht="18" hidden="1" customHeight="1" thickBot="1" x14ac:dyDescent="0.3">
      <c r="A266" s="1053">
        <v>2</v>
      </c>
      <c r="B266" s="1056">
        <v>1</v>
      </c>
      <c r="C266" s="1526">
        <v>15</v>
      </c>
      <c r="D266" s="1314" t="s">
        <v>474</v>
      </c>
      <c r="E266" s="1432" t="s">
        <v>191</v>
      </c>
      <c r="F266" s="69" t="s">
        <v>250</v>
      </c>
      <c r="G266" s="79" t="s">
        <v>79</v>
      </c>
      <c r="H266" s="200"/>
      <c r="I266" s="100"/>
      <c r="J266" s="100"/>
      <c r="K266" s="100"/>
    </row>
    <row r="267" spans="1:11" ht="18" hidden="1" customHeight="1" thickBot="1" x14ac:dyDescent="0.3">
      <c r="A267" s="1054"/>
      <c r="B267" s="1057"/>
      <c r="C267" s="1527"/>
      <c r="D267" s="1087"/>
      <c r="E267" s="1433"/>
      <c r="F267" s="69" t="s">
        <v>528</v>
      </c>
      <c r="G267" s="59" t="s">
        <v>73</v>
      </c>
      <c r="H267" s="200"/>
      <c r="I267" s="100"/>
      <c r="J267" s="100"/>
      <c r="K267" s="100"/>
    </row>
    <row r="268" spans="1:11" ht="18" hidden="1" customHeight="1" thickBot="1" x14ac:dyDescent="0.3">
      <c r="A268" s="1055"/>
      <c r="B268" s="1058"/>
      <c r="C268" s="1528"/>
      <c r="D268" s="1088"/>
      <c r="E268" s="1434"/>
      <c r="F268" s="1081" t="s">
        <v>46</v>
      </c>
      <c r="G268" s="1082"/>
      <c r="H268" s="199">
        <f t="shared" ref="H268:I268" si="78">H266+H267</f>
        <v>0</v>
      </c>
      <c r="I268" s="102">
        <f t="shared" si="78"/>
        <v>0</v>
      </c>
      <c r="J268" s="102">
        <f t="shared" ref="J268:K268" si="79">J266+J267</f>
        <v>0</v>
      </c>
      <c r="K268" s="102">
        <f t="shared" si="79"/>
        <v>0</v>
      </c>
    </row>
    <row r="269" spans="1:11" ht="18" hidden="1" customHeight="1" x14ac:dyDescent="0.25">
      <c r="A269" s="1053">
        <v>2</v>
      </c>
      <c r="B269" s="1056">
        <v>1</v>
      </c>
      <c r="C269" s="1526">
        <v>16</v>
      </c>
      <c r="D269" s="1314" t="s">
        <v>62</v>
      </c>
      <c r="E269" s="1432" t="s">
        <v>191</v>
      </c>
      <c r="F269" s="69" t="s">
        <v>250</v>
      </c>
      <c r="G269" s="79" t="s">
        <v>79</v>
      </c>
      <c r="H269" s="200"/>
      <c r="I269" s="100"/>
      <c r="J269" s="100"/>
      <c r="K269" s="100"/>
    </row>
    <row r="270" spans="1:11" ht="18" hidden="1" customHeight="1" x14ac:dyDescent="0.25">
      <c r="A270" s="1054"/>
      <c r="B270" s="1057"/>
      <c r="C270" s="1527"/>
      <c r="D270" s="1087"/>
      <c r="E270" s="1433"/>
      <c r="F270" s="57" t="s">
        <v>250</v>
      </c>
      <c r="G270" s="58" t="s">
        <v>72</v>
      </c>
      <c r="H270" s="200"/>
      <c r="I270" s="100"/>
      <c r="J270" s="100"/>
      <c r="K270" s="100"/>
    </row>
    <row r="271" spans="1:11" ht="18" hidden="1" customHeight="1" thickBot="1" x14ac:dyDescent="0.3">
      <c r="A271" s="1054"/>
      <c r="B271" s="1057"/>
      <c r="C271" s="1527"/>
      <c r="D271" s="1087"/>
      <c r="E271" s="1433"/>
      <c r="F271" s="57" t="s">
        <v>528</v>
      </c>
      <c r="G271" s="59" t="s">
        <v>73</v>
      </c>
      <c r="H271" s="200"/>
      <c r="I271" s="100"/>
      <c r="J271" s="100"/>
      <c r="K271" s="100"/>
    </row>
    <row r="272" spans="1:11" ht="51.6" hidden="1" customHeight="1" thickBot="1" x14ac:dyDescent="0.3">
      <c r="A272" s="1055"/>
      <c r="B272" s="1058"/>
      <c r="C272" s="1528"/>
      <c r="D272" s="1088"/>
      <c r="E272" s="1434"/>
      <c r="F272" s="1081" t="s">
        <v>46</v>
      </c>
      <c r="G272" s="1082"/>
      <c r="H272" s="281">
        <f t="shared" ref="H272:I272" si="80">H269+H270+H271</f>
        <v>0</v>
      </c>
      <c r="I272" s="248">
        <f t="shared" si="80"/>
        <v>0</v>
      </c>
      <c r="J272" s="248">
        <f t="shared" ref="J272:K272" si="81">J269+J270+J271</f>
        <v>0</v>
      </c>
      <c r="K272" s="248">
        <f t="shared" si="81"/>
        <v>0</v>
      </c>
    </row>
    <row r="273" spans="1:13" ht="4.2" hidden="1" customHeight="1" x14ac:dyDescent="0.25">
      <c r="A273" s="1053">
        <v>2</v>
      </c>
      <c r="B273" s="1056">
        <v>1</v>
      </c>
      <c r="C273" s="1526">
        <v>17</v>
      </c>
      <c r="D273" s="1314" t="s">
        <v>63</v>
      </c>
      <c r="E273" s="1432" t="s">
        <v>191</v>
      </c>
      <c r="F273" s="69" t="s">
        <v>250</v>
      </c>
      <c r="G273" s="55" t="s">
        <v>79</v>
      </c>
      <c r="H273" s="200"/>
      <c r="I273" s="100"/>
      <c r="J273" s="100"/>
      <c r="K273" s="100"/>
    </row>
    <row r="274" spans="1:13" ht="55.95" hidden="1" customHeight="1" x14ac:dyDescent="0.25">
      <c r="A274" s="1054"/>
      <c r="B274" s="1057"/>
      <c r="C274" s="1527"/>
      <c r="D274" s="1087"/>
      <c r="E274" s="1433"/>
      <c r="F274" s="57" t="s">
        <v>250</v>
      </c>
      <c r="G274" s="21" t="s">
        <v>72</v>
      </c>
      <c r="H274" s="200"/>
      <c r="I274" s="100"/>
      <c r="J274" s="100"/>
      <c r="K274" s="100"/>
    </row>
    <row r="275" spans="1:13" ht="50.4" hidden="1" customHeight="1" thickBot="1" x14ac:dyDescent="0.3">
      <c r="A275" s="1054"/>
      <c r="B275" s="1057"/>
      <c r="C275" s="1527"/>
      <c r="D275" s="1087"/>
      <c r="E275" s="1433"/>
      <c r="F275" s="57" t="s">
        <v>528</v>
      </c>
      <c r="G275" s="24" t="s">
        <v>73</v>
      </c>
      <c r="H275" s="200"/>
      <c r="I275" s="100"/>
      <c r="J275" s="100"/>
      <c r="K275" s="100"/>
    </row>
    <row r="276" spans="1:13" ht="51" hidden="1" customHeight="1" thickBot="1" x14ac:dyDescent="0.3">
      <c r="A276" s="1055"/>
      <c r="B276" s="1058"/>
      <c r="C276" s="1528"/>
      <c r="D276" s="1088"/>
      <c r="E276" s="1434"/>
      <c r="F276" s="1081" t="s">
        <v>46</v>
      </c>
      <c r="G276" s="1082"/>
      <c r="H276" s="412">
        <f t="shared" ref="H276:I276" si="82">H273+H274+H275</f>
        <v>0</v>
      </c>
      <c r="I276" s="413">
        <f t="shared" si="82"/>
        <v>0</v>
      </c>
      <c r="J276" s="413">
        <f t="shared" ref="J276:K276" si="83">J273+J274+J275</f>
        <v>0</v>
      </c>
      <c r="K276" s="413">
        <f t="shared" si="83"/>
        <v>0</v>
      </c>
    </row>
    <row r="277" spans="1:13" ht="14.4" customHeight="1" x14ac:dyDescent="0.25">
      <c r="A277" s="1053">
        <v>2</v>
      </c>
      <c r="B277" s="1056">
        <v>1</v>
      </c>
      <c r="C277" s="1046">
        <v>5</v>
      </c>
      <c r="D277" s="1048" t="s">
        <v>762</v>
      </c>
      <c r="E277" s="1050" t="s">
        <v>527</v>
      </c>
      <c r="F277" s="586" t="s">
        <v>250</v>
      </c>
      <c r="G277" s="181" t="s">
        <v>72</v>
      </c>
      <c r="H277" s="944"/>
      <c r="I277" s="131">
        <v>100</v>
      </c>
      <c r="J277" s="131">
        <v>330</v>
      </c>
      <c r="K277" s="131">
        <v>330</v>
      </c>
      <c r="L277" s="527"/>
      <c r="M277" s="47"/>
    </row>
    <row r="278" spans="1:13" ht="16.2" customHeight="1" thickBot="1" x14ac:dyDescent="0.3">
      <c r="A278" s="1490"/>
      <c r="B278" s="1492"/>
      <c r="C278" s="1492"/>
      <c r="D278" s="1558"/>
      <c r="E278" s="1315"/>
      <c r="F278" s="598" t="s">
        <v>250</v>
      </c>
      <c r="G278" s="129" t="s">
        <v>560</v>
      </c>
      <c r="H278" s="202"/>
      <c r="I278" s="103"/>
      <c r="J278" s="103"/>
      <c r="K278" s="103"/>
    </row>
    <row r="279" spans="1:13" ht="20.25" customHeight="1" thickBot="1" x14ac:dyDescent="0.3">
      <c r="A279" s="1491"/>
      <c r="B279" s="1493"/>
      <c r="C279" s="1565"/>
      <c r="D279" s="1559"/>
      <c r="E279" s="1501"/>
      <c r="F279" s="1081" t="s">
        <v>46</v>
      </c>
      <c r="G279" s="1082"/>
      <c r="H279" s="107">
        <f t="shared" ref="H279:I279" si="84">H278+H277</f>
        <v>0</v>
      </c>
      <c r="I279" s="204">
        <f t="shared" si="84"/>
        <v>100</v>
      </c>
      <c r="J279" s="204">
        <f t="shared" ref="J279:K279" si="85">J278+J277</f>
        <v>330</v>
      </c>
      <c r="K279" s="204">
        <f t="shared" si="85"/>
        <v>330</v>
      </c>
    </row>
    <row r="280" spans="1:13" ht="12.75" customHeight="1" thickBot="1" x14ac:dyDescent="0.3">
      <c r="A280" s="393">
        <v>2</v>
      </c>
      <c r="B280" s="338">
        <v>1</v>
      </c>
      <c r="C280" s="1233" t="s">
        <v>43</v>
      </c>
      <c r="D280" s="1234"/>
      <c r="E280" s="1234"/>
      <c r="F280" s="1234"/>
      <c r="G280" s="1235"/>
      <c r="H280" s="368">
        <f>H230+H232+H235+H237+H241+H243+H245+H249+H251+H254+H257+H260+H262+H265+H268+H272+H276+H279</f>
        <v>0</v>
      </c>
      <c r="I280" s="368">
        <f t="shared" ref="I280:K280" si="86">I230+I232+I235+I237+I241+I243+I245+I249+I251+I254+I257+I260+I262+I265+I268+I272+I276+I279</f>
        <v>100</v>
      </c>
      <c r="J280" s="368">
        <f t="shared" si="86"/>
        <v>330</v>
      </c>
      <c r="K280" s="368">
        <f t="shared" si="86"/>
        <v>330</v>
      </c>
    </row>
    <row r="281" spans="1:13" ht="12.75" customHeight="1" thickBot="1" x14ac:dyDescent="0.3">
      <c r="A281" s="8">
        <v>2</v>
      </c>
      <c r="B281" s="1109" t="s">
        <v>44</v>
      </c>
      <c r="C281" s="1110"/>
      <c r="D281" s="1110"/>
      <c r="E281" s="1110"/>
      <c r="F281" s="1110"/>
      <c r="G281" s="1111"/>
      <c r="H281" s="239">
        <f t="shared" ref="H281:I281" si="87">H280</f>
        <v>0</v>
      </c>
      <c r="I281" s="359">
        <f t="shared" si="87"/>
        <v>100</v>
      </c>
      <c r="J281" s="359">
        <f t="shared" ref="J281:K281" si="88">J280</f>
        <v>330</v>
      </c>
      <c r="K281" s="359">
        <f t="shared" si="88"/>
        <v>330</v>
      </c>
    </row>
    <row r="282" spans="1:13" ht="12.75" customHeight="1" thickBot="1" x14ac:dyDescent="0.3">
      <c r="A282" s="1241" t="s">
        <v>45</v>
      </c>
      <c r="B282" s="1242"/>
      <c r="C282" s="1242"/>
      <c r="D282" s="1242"/>
      <c r="E282" s="1242"/>
      <c r="F282" s="1242"/>
      <c r="G282" s="1336"/>
      <c r="H282" s="351">
        <f>H226+H281</f>
        <v>24052.480000000003</v>
      </c>
      <c r="I282" s="190">
        <f>I226+I281</f>
        <v>27096.879999999997</v>
      </c>
      <c r="J282" s="190">
        <f>J226+J281</f>
        <v>28950.210000000003</v>
      </c>
      <c r="K282" s="190">
        <f>K226+K281</f>
        <v>30137.919999999998</v>
      </c>
    </row>
    <row r="283" spans="1:13" ht="17.25" customHeight="1" x14ac:dyDescent="0.25">
      <c r="A283" s="1115" t="s">
        <v>614</v>
      </c>
      <c r="B283" s="1116"/>
      <c r="C283" s="1116"/>
      <c r="D283" s="1116"/>
      <c r="E283" s="1116"/>
      <c r="F283" s="1116"/>
      <c r="G283" s="1116"/>
      <c r="H283" s="372">
        <f>H15+H33+H72+H79+H86+H90+H97+H102+H109+H113+H116+H122+H127+H135+H169+H183+H195+H198+H200+H203+H206+H215+H223+H239+H246+H120+H178+H258+H261+H252+H130+H270+H274+H142+H277+H175+H144+H146+H150+H155+H61+H64+H153</f>
        <v>9213.7999999999993</v>
      </c>
      <c r="I283" s="372">
        <f t="shared" ref="I283:K283" si="89">I15+I33+I72+I79+I86+I90+I97+I102+I109+I113+I116+I122+I127+I135+I169+I183+I195+I198+I200+I203+I206+I215+I223+I239+I246+I120+I178+I258+I261+I252+I130+I270+I274+I142+I277+I175+I144+I146+I150+I155+I61+I64+I153</f>
        <v>10313.599999999999</v>
      </c>
      <c r="J283" s="372">
        <f t="shared" si="89"/>
        <v>12378.83</v>
      </c>
      <c r="K283" s="846">
        <f t="shared" si="89"/>
        <v>12914.46</v>
      </c>
    </row>
    <row r="284" spans="1:13" ht="13.5" customHeight="1" x14ac:dyDescent="0.25">
      <c r="A284" s="1556" t="s">
        <v>779</v>
      </c>
      <c r="B284" s="1557"/>
      <c r="C284" s="1557"/>
      <c r="D284" s="1557"/>
      <c r="E284" s="1557"/>
      <c r="F284" s="1557"/>
      <c r="G284" s="1557"/>
      <c r="H284" s="414">
        <f>H16+H34+H73+H80+H87+H92+H98+H106+H118+H170+H220</f>
        <v>12303.800000000001</v>
      </c>
      <c r="I284" s="414">
        <f>I16+I34+I73+I80+I87+I92+I98+I106+I118+I170+I220</f>
        <v>14185.3</v>
      </c>
      <c r="J284" s="565">
        <f>J16+J34+J73+J80+J87+J92+J98+J106+J118+J170+J220</f>
        <v>13539.080000000002</v>
      </c>
      <c r="K284" s="902">
        <f>K16+K34+K73+K80+K87+K92+K98+K106+K118+K170+K220</f>
        <v>14139.220000000001</v>
      </c>
    </row>
    <row r="285" spans="1:13" ht="13.5" customHeight="1" x14ac:dyDescent="0.25">
      <c r="A285" s="1117" t="s">
        <v>616</v>
      </c>
      <c r="B285" s="1118"/>
      <c r="C285" s="1118"/>
      <c r="D285" s="1118"/>
      <c r="E285" s="1118"/>
      <c r="F285" s="1118"/>
      <c r="G285" s="1118"/>
      <c r="H285" s="350">
        <f>H104+H184+H216+H234+H222+H139+H172+H152+H20+H36+H82+H94+H100+H133+H159+H181+H161+H163+H165+H201+H124</f>
        <v>1023.88</v>
      </c>
      <c r="I285" s="350">
        <f>I104+I184+I216+I234+I222+I139+I172+I152+I20+I36+I82+I94+I100+I133+I159+I181+I161+I163+I165+I201+I124</f>
        <v>555.68000000000006</v>
      </c>
      <c r="J285" s="350">
        <f>J104+J184+J216+J234+J222+J139+J172+J152+J20+J36+J82+J94+J100+J133+J159+J181+J161+J163+J165+J201+J124</f>
        <v>498.5</v>
      </c>
      <c r="K285" s="847">
        <f>K104+K184+K216+K234+K222+K139+K172+K152+K20+K36+K82+K94+K100+K133+K159+K181+K161+K163+K165+K201+K124</f>
        <v>500.5</v>
      </c>
    </row>
    <row r="286" spans="1:13" ht="23.25" customHeight="1" x14ac:dyDescent="0.25">
      <c r="A286" s="1117" t="s">
        <v>615</v>
      </c>
      <c r="B286" s="1118"/>
      <c r="C286" s="1118"/>
      <c r="D286" s="1118"/>
      <c r="E286" s="1118"/>
      <c r="F286" s="1118"/>
      <c r="G286" s="1118"/>
      <c r="H286" s="350">
        <f>H77+H125+H21</f>
        <v>0</v>
      </c>
      <c r="I286" s="350">
        <f>I77+I125+I21</f>
        <v>0</v>
      </c>
      <c r="J286" s="350">
        <f>J77+J125+J21</f>
        <v>0</v>
      </c>
      <c r="K286" s="847">
        <f>K77+K125+K21</f>
        <v>0</v>
      </c>
    </row>
    <row r="287" spans="1:13" ht="23.25" customHeight="1" x14ac:dyDescent="0.25">
      <c r="A287" s="1117" t="s">
        <v>620</v>
      </c>
      <c r="B287" s="1118"/>
      <c r="C287" s="1118"/>
      <c r="D287" s="1118"/>
      <c r="E287" s="1118"/>
      <c r="F287" s="1118"/>
      <c r="G287" s="1118"/>
      <c r="H287" s="350">
        <f>H137+H229+H231+H242+H250+H278</f>
        <v>0</v>
      </c>
      <c r="I287" s="497">
        <f>I137+I229+I231+I242+I250+I278</f>
        <v>0</v>
      </c>
      <c r="J287" s="497">
        <f>J137+J229+J231+J242+J250+J278</f>
        <v>0</v>
      </c>
      <c r="K287" s="847">
        <f>K137+K229+K231+K242+K250+K278</f>
        <v>0</v>
      </c>
    </row>
    <row r="288" spans="1:13" ht="14.25" customHeight="1" x14ac:dyDescent="0.25">
      <c r="A288" s="1117" t="s">
        <v>617</v>
      </c>
      <c r="B288" s="1118"/>
      <c r="C288" s="1118"/>
      <c r="D288" s="1118"/>
      <c r="E288" s="1118"/>
      <c r="F288" s="1118"/>
      <c r="G288" s="1118"/>
      <c r="H288" s="350">
        <f>H17+H74+H81+H88+H93+H99+H171+H180+H218+H35</f>
        <v>892.1</v>
      </c>
      <c r="I288" s="350">
        <f>I17+I74+I81+I88+I93+I99+I171+I180+I218+I35</f>
        <v>922.19999999999993</v>
      </c>
      <c r="J288" s="497">
        <f>J17+J74+J81+J88+J93+J99+J171+J180+J218+J35</f>
        <v>955.2</v>
      </c>
      <c r="K288" s="847">
        <f>K17+K74+K81+K88+K93+K99+K171+K180+K218+K35</f>
        <v>977.2</v>
      </c>
    </row>
    <row r="289" spans="1:11" x14ac:dyDescent="0.25">
      <c r="A289" s="1117" t="s">
        <v>611</v>
      </c>
      <c r="B289" s="1118"/>
      <c r="C289" s="1118"/>
      <c r="D289" s="1118"/>
      <c r="E289" s="1118"/>
      <c r="F289" s="1118"/>
      <c r="G289" s="1118"/>
      <c r="H289" s="350">
        <f>H25+H28+H31+H40+H43+H46+H49+H52+H55+H58+H103+H1+H1827+H110+H131+H176+H185+H189+H191+H196+H204+H207+H211+H217+H236+H238+H244+H248+H253+H256+H259+H264+H267+H271+H275+H148+H151+H140+H156+H107+H62+H65+H158+H68+H91+H18+H78</f>
        <v>155.4</v>
      </c>
      <c r="I289" s="350">
        <f>I25+I28+I31+I40+I43+I46+I49+I52+I55+I58+I103+I1+I1827+I110+I131+I176+I185+I189+I191+I196+I204+I207+I211+I217+I236+I238+I244+I248+I253+I256+I259+I264+I267+I271+I275+I148+I151+I140+I156+I107+I62+I65+I158+I68+I91+I18+I78</f>
        <v>525.6</v>
      </c>
      <c r="J289" s="350">
        <f>J25+J28+J31+J40+J43+J46+J49+J52+J55+J58+J103+J1+J1827+J110+J131+J176+J185+J189+J191+J196+J204+J207+J211+J217+J236+J238+J244+J248+J253+J256+J259+J264+J267+J271+J275+J148+J151+J140+J156+J107+J62+J65+J158+J68+J91+J18+J78</f>
        <v>1021.3</v>
      </c>
      <c r="K289" s="847">
        <f>K25+K28+K31+K40+K43+K46+K49+K52+K55+K58+K103+K1+K1827+K110+K131+K176+K185+K189+K191+K196+K204+K207+K211+K217+K236+K238+K244+K248+K253+K256+K259+K264+K267+K271+K275+K148+K151+K140+K156+K107+K62+K65+K158+K68+K91+K18+K78</f>
        <v>1022.1</v>
      </c>
    </row>
    <row r="290" spans="1:11" x14ac:dyDescent="0.25">
      <c r="A290" s="1117" t="s">
        <v>612</v>
      </c>
      <c r="B290" s="1118"/>
      <c r="C290" s="1118"/>
      <c r="D290" s="1118"/>
      <c r="E290" s="1118"/>
      <c r="F290" s="1118"/>
      <c r="G290" s="1118"/>
      <c r="H290" s="350">
        <f>H24+H27+H30+H39+H42+H48+H51+H54+H57+H179+H188+H233+H240+H45+H247+H255+H263+H266+H269+H273+H147+H136+H67</f>
        <v>0</v>
      </c>
      <c r="I290" s="350">
        <f>I24+I27+I30+I39+I42+I48+I51+I54+I57+I179+I188+I233+I240+I45+I247+I255+I263+I266+I269+I273+I147+I136+I67</f>
        <v>0</v>
      </c>
      <c r="J290" s="497">
        <f>J24+J27+J30+J39+J42+J48+J51+J54+J57+J179+J188+J233+J240+J45+J247+J255+J263+J266+J269+J273+J147+J136+J67</f>
        <v>0</v>
      </c>
      <c r="K290" s="847">
        <f>K24+K27+K30+K39+K42+K48+K51+K54+K57+K179+K188+K233+K240+K45+K247+K255+K263+K266+K269+K273+K147+K136+K67</f>
        <v>0</v>
      </c>
    </row>
    <row r="291" spans="1:11" x14ac:dyDescent="0.25">
      <c r="A291" s="1556" t="s">
        <v>613</v>
      </c>
      <c r="B291" s="1557"/>
      <c r="C291" s="1557"/>
      <c r="D291" s="1557"/>
      <c r="E291" s="1557"/>
      <c r="F291" s="1557"/>
      <c r="G291" s="1557"/>
      <c r="H291" s="128">
        <f>H173+H95++H83+H75+H37+H22+H111+H114+H186</f>
        <v>0</v>
      </c>
      <c r="I291" s="128">
        <f>I173+I95++I83+I75+I37+I22+I111+I114+I186</f>
        <v>42.7</v>
      </c>
      <c r="J291" s="555">
        <f>J173+J95++J83+J75+J37+J22+J111+J114+J186</f>
        <v>42.6</v>
      </c>
      <c r="K291" s="903">
        <f>K173+K95++K83+K75+K37+K22+K111+K114+K186</f>
        <v>44.039999999999992</v>
      </c>
    </row>
    <row r="292" spans="1:11" ht="13.8" thickBot="1" x14ac:dyDescent="0.3">
      <c r="A292" s="1089" t="s">
        <v>623</v>
      </c>
      <c r="B292" s="1090"/>
      <c r="C292" s="1090"/>
      <c r="D292" s="1090"/>
      <c r="E292" s="1090"/>
      <c r="F292" s="1090"/>
      <c r="G292" s="1090"/>
      <c r="H292" s="415">
        <f>H114+H138+H123+H19+H84</f>
        <v>463.5</v>
      </c>
      <c r="I292" s="415">
        <f t="shared" ref="I292:K292" si="90">I114+I138+I123+I19+I84</f>
        <v>551.79999999999995</v>
      </c>
      <c r="J292" s="415">
        <f t="shared" si="90"/>
        <v>514.70000000000005</v>
      </c>
      <c r="K292" s="984">
        <f t="shared" si="90"/>
        <v>540.4</v>
      </c>
    </row>
    <row r="293" spans="1:11" ht="13.8" thickBot="1" x14ac:dyDescent="0.3">
      <c r="A293" s="1339" t="s">
        <v>48</v>
      </c>
      <c r="B293" s="1340"/>
      <c r="C293" s="1340"/>
      <c r="D293" s="1340"/>
      <c r="E293" s="1340"/>
      <c r="F293" s="1340"/>
      <c r="G293" s="1560"/>
      <c r="H293" s="272">
        <f t="shared" ref="H293" si="91">H283+H284+H285+H286+H288+H289+H290+H292+H287+H291</f>
        <v>24052.48</v>
      </c>
      <c r="I293" s="99">
        <f>I283+I284+I285+I286+I288+I289+I290+I292+I287+I291</f>
        <v>27096.879999999997</v>
      </c>
      <c r="J293" s="99">
        <f t="shared" ref="J293:K293" si="92">J283+J284+J285+J286+J288+J289+J290+J292+J287+J291</f>
        <v>28950.210000000003</v>
      </c>
      <c r="K293" s="99">
        <f t="shared" si="92"/>
        <v>30137.920000000002</v>
      </c>
    </row>
    <row r="294" spans="1:11" x14ac:dyDescent="0.25">
      <c r="A294" s="1093"/>
      <c r="B294" s="1093"/>
      <c r="C294" s="1093"/>
      <c r="D294" s="1093"/>
      <c r="E294" s="1093"/>
      <c r="F294" s="1093"/>
      <c r="G294" s="1093"/>
    </row>
    <row r="295" spans="1:11" x14ac:dyDescent="0.25">
      <c r="A295" s="5"/>
      <c r="B295" s="5"/>
      <c r="C295" s="5"/>
      <c r="D295" s="5"/>
      <c r="E295" s="16"/>
      <c r="F295" s="19"/>
      <c r="G295" s="60"/>
      <c r="H295" s="5"/>
      <c r="I295" s="5"/>
      <c r="J295" s="5"/>
      <c r="K295" s="5"/>
    </row>
    <row r="296" spans="1:11" x14ac:dyDescent="0.25">
      <c r="A296" s="1104" t="s">
        <v>232</v>
      </c>
      <c r="B296" s="1104"/>
      <c r="C296" s="1104"/>
      <c r="D296" s="1104"/>
      <c r="E296" s="1104"/>
      <c r="F296" s="1104"/>
      <c r="G296" s="1104"/>
    </row>
    <row r="297" spans="1:11" x14ac:dyDescent="0.25">
      <c r="A297" s="5"/>
      <c r="B297" s="5"/>
      <c r="C297" s="5"/>
      <c r="D297" s="5"/>
      <c r="E297" s="16"/>
      <c r="F297" s="19"/>
      <c r="G297" s="60"/>
      <c r="H297" s="6"/>
      <c r="I297" s="6"/>
      <c r="J297" s="6"/>
      <c r="K297" s="6"/>
    </row>
    <row r="298" spans="1:11" x14ac:dyDescent="0.25">
      <c r="A298" s="5"/>
      <c r="B298" s="5"/>
      <c r="C298" s="5"/>
      <c r="D298" s="5"/>
      <c r="E298" s="16"/>
      <c r="F298" s="19"/>
      <c r="G298" s="60"/>
      <c r="H298" s="6"/>
      <c r="I298" s="6"/>
      <c r="J298" s="6"/>
      <c r="K298" s="6"/>
    </row>
  </sheetData>
  <mergeCells count="493">
    <mergeCell ref="A144:A145"/>
    <mergeCell ref="B144:B145"/>
    <mergeCell ref="C144:C145"/>
    <mergeCell ref="A206:A208"/>
    <mergeCell ref="B206:B208"/>
    <mergeCell ref="C206:C208"/>
    <mergeCell ref="D206:D208"/>
    <mergeCell ref="E206:E208"/>
    <mergeCell ref="F208:G208"/>
    <mergeCell ref="B195:B197"/>
    <mergeCell ref="C195:C197"/>
    <mergeCell ref="D195:D197"/>
    <mergeCell ref="E195:E197"/>
    <mergeCell ref="F197:G197"/>
    <mergeCell ref="F205:G205"/>
    <mergeCell ref="A198:A199"/>
    <mergeCell ref="B198:B199"/>
    <mergeCell ref="C198:C199"/>
    <mergeCell ref="D198:D199"/>
    <mergeCell ref="E198:E199"/>
    <mergeCell ref="F199:G199"/>
    <mergeCell ref="A203:A205"/>
    <mergeCell ref="B203:B205"/>
    <mergeCell ref="C203:C205"/>
    <mergeCell ref="F85:G85"/>
    <mergeCell ref="E72:E76"/>
    <mergeCell ref="F145:G145"/>
    <mergeCell ref="B97:B101"/>
    <mergeCell ref="C97:C101"/>
    <mergeCell ref="D97:D101"/>
    <mergeCell ref="E97:E101"/>
    <mergeCell ref="F101:G101"/>
    <mergeCell ref="A102:A105"/>
    <mergeCell ref="B102:B105"/>
    <mergeCell ref="C102:C105"/>
    <mergeCell ref="D102:D105"/>
    <mergeCell ref="E102:E105"/>
    <mergeCell ref="F105:G105"/>
    <mergeCell ref="A106:A108"/>
    <mergeCell ref="B106:B108"/>
    <mergeCell ref="D144:D145"/>
    <mergeCell ref="E144:E145"/>
    <mergeCell ref="A109:A112"/>
    <mergeCell ref="B109:B112"/>
    <mergeCell ref="C109:C112"/>
    <mergeCell ref="D109:D112"/>
    <mergeCell ref="E109:E112"/>
    <mergeCell ref="F112:G112"/>
    <mergeCell ref="D203:D205"/>
    <mergeCell ref="E203:E205"/>
    <mergeCell ref="F202:G202"/>
    <mergeCell ref="A200:A202"/>
    <mergeCell ref="B200:B202"/>
    <mergeCell ref="C200:C202"/>
    <mergeCell ref="D200:D202"/>
    <mergeCell ref="E200:E202"/>
    <mergeCell ref="A294:G294"/>
    <mergeCell ref="C209:G209"/>
    <mergeCell ref="C277:C279"/>
    <mergeCell ref="E277:E279"/>
    <mergeCell ref="A211:A212"/>
    <mergeCell ref="B211:B212"/>
    <mergeCell ref="C211:C212"/>
    <mergeCell ref="D211:D212"/>
    <mergeCell ref="E211:E212"/>
    <mergeCell ref="F212:G212"/>
    <mergeCell ref="C213:G213"/>
    <mergeCell ref="A215:A219"/>
    <mergeCell ref="B215:B219"/>
    <mergeCell ref="C215:C219"/>
    <mergeCell ref="D215:D219"/>
    <mergeCell ref="E215:E219"/>
    <mergeCell ref="F219:G219"/>
    <mergeCell ref="A220:A221"/>
    <mergeCell ref="B220:B221"/>
    <mergeCell ref="C225:G225"/>
    <mergeCell ref="C90:C96"/>
    <mergeCell ref="D90:D96"/>
    <mergeCell ref="E90:E96"/>
    <mergeCell ref="F96:G96"/>
    <mergeCell ref="A97:A101"/>
    <mergeCell ref="A195:A197"/>
    <mergeCell ref="C193:G193"/>
    <mergeCell ref="C113:C115"/>
    <mergeCell ref="D113:D115"/>
    <mergeCell ref="E113:E115"/>
    <mergeCell ref="F115:G115"/>
    <mergeCell ref="A116:A117"/>
    <mergeCell ref="B116:B117"/>
    <mergeCell ref="C116:C117"/>
    <mergeCell ref="D116:D117"/>
    <mergeCell ref="E116:E117"/>
    <mergeCell ref="F117:G117"/>
    <mergeCell ref="A113:A115"/>
    <mergeCell ref="B113:B115"/>
    <mergeCell ref="A118:A119"/>
    <mergeCell ref="A296:G296"/>
    <mergeCell ref="A287:G287"/>
    <mergeCell ref="F279:G279"/>
    <mergeCell ref="C280:G280"/>
    <mergeCell ref="B281:G281"/>
    <mergeCell ref="A286:G286"/>
    <mergeCell ref="A288:G288"/>
    <mergeCell ref="A289:G289"/>
    <mergeCell ref="A290:G290"/>
    <mergeCell ref="A291:G291"/>
    <mergeCell ref="A282:G282"/>
    <mergeCell ref="A283:G283"/>
    <mergeCell ref="A284:G284"/>
    <mergeCell ref="A285:G285"/>
    <mergeCell ref="D277:D279"/>
    <mergeCell ref="A277:A279"/>
    <mergeCell ref="B277:B279"/>
    <mergeCell ref="A292:G292"/>
    <mergeCell ref="A293:G293"/>
    <mergeCell ref="A42:A44"/>
    <mergeCell ref="A30:A32"/>
    <mergeCell ref="B30:B32"/>
    <mergeCell ref="A7:A10"/>
    <mergeCell ref="A86:A89"/>
    <mergeCell ref="B86:B89"/>
    <mergeCell ref="C86:C89"/>
    <mergeCell ref="D86:D89"/>
    <mergeCell ref="E86:E89"/>
    <mergeCell ref="A77:A85"/>
    <mergeCell ref="B77:B85"/>
    <mergeCell ref="C77:C85"/>
    <mergeCell ref="D77:D85"/>
    <mergeCell ref="E77:E85"/>
    <mergeCell ref="A27:A29"/>
    <mergeCell ref="B27:B29"/>
    <mergeCell ref="C27:C29"/>
    <mergeCell ref="D27:D29"/>
    <mergeCell ref="A39:A41"/>
    <mergeCell ref="B39:B41"/>
    <mergeCell ref="C39:C41"/>
    <mergeCell ref="A33:A38"/>
    <mergeCell ref="B33:B38"/>
    <mergeCell ref="A67:A69"/>
    <mergeCell ref="B15:B23"/>
    <mergeCell ref="C15:C23"/>
    <mergeCell ref="D15:D23"/>
    <mergeCell ref="E15:E23"/>
    <mergeCell ref="F23:G23"/>
    <mergeCell ref="A24:A26"/>
    <mergeCell ref="B24:B26"/>
    <mergeCell ref="C24:C26"/>
    <mergeCell ref="D24:D26"/>
    <mergeCell ref="E24:E26"/>
    <mergeCell ref="F26:G26"/>
    <mergeCell ref="B48:B50"/>
    <mergeCell ref="C48:C50"/>
    <mergeCell ref="D48:D50"/>
    <mergeCell ref="E48:E50"/>
    <mergeCell ref="F50:G50"/>
    <mergeCell ref="A51:A53"/>
    <mergeCell ref="B51:B53"/>
    <mergeCell ref="C51:C53"/>
    <mergeCell ref="D51:D53"/>
    <mergeCell ref="E51:E53"/>
    <mergeCell ref="F53:G53"/>
    <mergeCell ref="A54:A56"/>
    <mergeCell ref="B54:B56"/>
    <mergeCell ref="C54:C56"/>
    <mergeCell ref="D54:D56"/>
    <mergeCell ref="F89:G89"/>
    <mergeCell ref="C106:C108"/>
    <mergeCell ref="D106:D108"/>
    <mergeCell ref="E106:E108"/>
    <mergeCell ref="F108:G108"/>
    <mergeCell ref="A90:A96"/>
    <mergeCell ref="B90:B96"/>
    <mergeCell ref="C70:G70"/>
    <mergeCell ref="A72:A76"/>
    <mergeCell ref="B72:B76"/>
    <mergeCell ref="A61:A63"/>
    <mergeCell ref="B61:B63"/>
    <mergeCell ref="C61:C63"/>
    <mergeCell ref="D61:D63"/>
    <mergeCell ref="E61:E63"/>
    <mergeCell ref="F63:G63"/>
    <mergeCell ref="A64:A66"/>
    <mergeCell ref="B64:B66"/>
    <mergeCell ref="C64:C66"/>
    <mergeCell ref="D64:D66"/>
    <mergeCell ref="K8:K10"/>
    <mergeCell ref="C4:G4"/>
    <mergeCell ref="C5:G5"/>
    <mergeCell ref="D30:D32"/>
    <mergeCell ref="E30:E32"/>
    <mergeCell ref="F32:G32"/>
    <mergeCell ref="J8:J10"/>
    <mergeCell ref="D39:D41"/>
    <mergeCell ref="E39:E41"/>
    <mergeCell ref="F41:G41"/>
    <mergeCell ref="C30:C32"/>
    <mergeCell ref="E27:E29"/>
    <mergeCell ref="F29:G29"/>
    <mergeCell ref="C33:C38"/>
    <mergeCell ref="D33:D38"/>
    <mergeCell ref="E33:E38"/>
    <mergeCell ref="F38:G38"/>
    <mergeCell ref="E7:E10"/>
    <mergeCell ref="F7:F10"/>
    <mergeCell ref="G7:G10"/>
    <mergeCell ref="H8:H10"/>
    <mergeCell ref="I8:I10"/>
    <mergeCell ref="B7:B10"/>
    <mergeCell ref="C7:C10"/>
    <mergeCell ref="D7:D10"/>
    <mergeCell ref="E54:E56"/>
    <mergeCell ref="F56:G56"/>
    <mergeCell ref="A57:A59"/>
    <mergeCell ref="B57:B59"/>
    <mergeCell ref="C57:C59"/>
    <mergeCell ref="D57:D59"/>
    <mergeCell ref="E57:E59"/>
    <mergeCell ref="F59:G59"/>
    <mergeCell ref="A45:A47"/>
    <mergeCell ref="B45:B47"/>
    <mergeCell ref="C45:C47"/>
    <mergeCell ref="D45:D47"/>
    <mergeCell ref="E45:E47"/>
    <mergeCell ref="F47:G47"/>
    <mergeCell ref="A48:A50"/>
    <mergeCell ref="B42:B44"/>
    <mergeCell ref="C42:C44"/>
    <mergeCell ref="D42:D44"/>
    <mergeCell ref="E42:E44"/>
    <mergeCell ref="F44:G44"/>
    <mergeCell ref="A15:A23"/>
    <mergeCell ref="E64:E66"/>
    <mergeCell ref="F66:G66"/>
    <mergeCell ref="C72:C76"/>
    <mergeCell ref="D72:D76"/>
    <mergeCell ref="F76:G76"/>
    <mergeCell ref="B67:B69"/>
    <mergeCell ref="C67:C69"/>
    <mergeCell ref="D67:D69"/>
    <mergeCell ref="E67:E69"/>
    <mergeCell ref="F69:G69"/>
    <mergeCell ref="B118:B119"/>
    <mergeCell ref="C118:C119"/>
    <mergeCell ref="D118:D119"/>
    <mergeCell ref="E118:E119"/>
    <mergeCell ref="F119:G119"/>
    <mergeCell ref="F121:G121"/>
    <mergeCell ref="A120:A121"/>
    <mergeCell ref="B120:B121"/>
    <mergeCell ref="C120:C121"/>
    <mergeCell ref="D120:D121"/>
    <mergeCell ref="E120:E121"/>
    <mergeCell ref="A122:A126"/>
    <mergeCell ref="B122:B126"/>
    <mergeCell ref="C122:C126"/>
    <mergeCell ref="D122:D126"/>
    <mergeCell ref="E122:E126"/>
    <mergeCell ref="F126:G126"/>
    <mergeCell ref="A127:A129"/>
    <mergeCell ref="F129:G129"/>
    <mergeCell ref="B127:B129"/>
    <mergeCell ref="C127:C129"/>
    <mergeCell ref="D127:D129"/>
    <mergeCell ref="E127:E129"/>
    <mergeCell ref="A133:A134"/>
    <mergeCell ref="B133:B134"/>
    <mergeCell ref="A142:A143"/>
    <mergeCell ref="B142:B143"/>
    <mergeCell ref="C142:C143"/>
    <mergeCell ref="D142:D143"/>
    <mergeCell ref="E142:E143"/>
    <mergeCell ref="F143:G143"/>
    <mergeCell ref="C133:C134"/>
    <mergeCell ref="D133:D134"/>
    <mergeCell ref="E133:E134"/>
    <mergeCell ref="F134:G134"/>
    <mergeCell ref="A135:A141"/>
    <mergeCell ref="B135:B141"/>
    <mergeCell ref="C135:C141"/>
    <mergeCell ref="D135:D141"/>
    <mergeCell ref="E135:E141"/>
    <mergeCell ref="F141:G141"/>
    <mergeCell ref="F230:G230"/>
    <mergeCell ref="C220:C221"/>
    <mergeCell ref="D220:D221"/>
    <mergeCell ref="E220:E221"/>
    <mergeCell ref="F221:G221"/>
    <mergeCell ref="F224:G224"/>
    <mergeCell ref="A222:A224"/>
    <mergeCell ref="B222:B224"/>
    <mergeCell ref="C222:C224"/>
    <mergeCell ref="D222:D224"/>
    <mergeCell ref="E222:E224"/>
    <mergeCell ref="C228:K228"/>
    <mergeCell ref="B227:K227"/>
    <mergeCell ref="D229:D230"/>
    <mergeCell ref="B226:G226"/>
    <mergeCell ref="A229:A230"/>
    <mergeCell ref="B229:B230"/>
    <mergeCell ref="C229:C230"/>
    <mergeCell ref="E229:E230"/>
    <mergeCell ref="A231:A232"/>
    <mergeCell ref="B231:B232"/>
    <mergeCell ref="C231:C232"/>
    <mergeCell ref="D231:D232"/>
    <mergeCell ref="F235:G235"/>
    <mergeCell ref="A236:A237"/>
    <mergeCell ref="B236:B237"/>
    <mergeCell ref="C236:C237"/>
    <mergeCell ref="D236:D237"/>
    <mergeCell ref="E236:E237"/>
    <mergeCell ref="F237:G237"/>
    <mergeCell ref="E231:E232"/>
    <mergeCell ref="F232:G232"/>
    <mergeCell ref="A233:A235"/>
    <mergeCell ref="B233:B235"/>
    <mergeCell ref="C233:C235"/>
    <mergeCell ref="D233:D235"/>
    <mergeCell ref="E233:E235"/>
    <mergeCell ref="F243:G243"/>
    <mergeCell ref="A238:A241"/>
    <mergeCell ref="B238:B241"/>
    <mergeCell ref="C238:C241"/>
    <mergeCell ref="D238:D241"/>
    <mergeCell ref="E238:E241"/>
    <mergeCell ref="F241:G241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F245:G245"/>
    <mergeCell ref="A246:A249"/>
    <mergeCell ref="B246:B249"/>
    <mergeCell ref="C246:C249"/>
    <mergeCell ref="D246:D249"/>
    <mergeCell ref="E246:E249"/>
    <mergeCell ref="F249:G249"/>
    <mergeCell ref="F251:G251"/>
    <mergeCell ref="A252:A254"/>
    <mergeCell ref="B252:B254"/>
    <mergeCell ref="C252:C254"/>
    <mergeCell ref="D252:D254"/>
    <mergeCell ref="E252:E254"/>
    <mergeCell ref="F254:G254"/>
    <mergeCell ref="A250:A251"/>
    <mergeCell ref="B250:B251"/>
    <mergeCell ref="C250:C251"/>
    <mergeCell ref="D250:D251"/>
    <mergeCell ref="E250:E251"/>
    <mergeCell ref="A255:A257"/>
    <mergeCell ref="B255:B257"/>
    <mergeCell ref="C255:C257"/>
    <mergeCell ref="D255:D257"/>
    <mergeCell ref="E255:E257"/>
    <mergeCell ref="F257:G257"/>
    <mergeCell ref="A258:A260"/>
    <mergeCell ref="B258:B260"/>
    <mergeCell ref="C258:C260"/>
    <mergeCell ref="D258:D260"/>
    <mergeCell ref="E258:E260"/>
    <mergeCell ref="F260:G260"/>
    <mergeCell ref="F262:G262"/>
    <mergeCell ref="A261:A262"/>
    <mergeCell ref="B261:B262"/>
    <mergeCell ref="C261:C262"/>
    <mergeCell ref="D261:D262"/>
    <mergeCell ref="E261:E262"/>
    <mergeCell ref="A263:A265"/>
    <mergeCell ref="B263:B265"/>
    <mergeCell ref="C263:C265"/>
    <mergeCell ref="D263:D265"/>
    <mergeCell ref="E263:E265"/>
    <mergeCell ref="F265:G265"/>
    <mergeCell ref="A273:A276"/>
    <mergeCell ref="B273:B276"/>
    <mergeCell ref="C273:C276"/>
    <mergeCell ref="D273:D276"/>
    <mergeCell ref="E273:E276"/>
    <mergeCell ref="F276:G276"/>
    <mergeCell ref="A266:A268"/>
    <mergeCell ref="F272:G272"/>
    <mergeCell ref="B266:B268"/>
    <mergeCell ref="C266:C268"/>
    <mergeCell ref="D266:D268"/>
    <mergeCell ref="E266:E268"/>
    <mergeCell ref="F268:G268"/>
    <mergeCell ref="A269:A272"/>
    <mergeCell ref="B269:B272"/>
    <mergeCell ref="C269:C272"/>
    <mergeCell ref="D269:D272"/>
    <mergeCell ref="E269:E272"/>
    <mergeCell ref="A183:A187"/>
    <mergeCell ref="B183:B187"/>
    <mergeCell ref="C183:C187"/>
    <mergeCell ref="D183:D187"/>
    <mergeCell ref="E183:E187"/>
    <mergeCell ref="F187:G187"/>
    <mergeCell ref="C167:G167"/>
    <mergeCell ref="A155:A157"/>
    <mergeCell ref="B155:B157"/>
    <mergeCell ref="C155:C157"/>
    <mergeCell ref="D155:D157"/>
    <mergeCell ref="E155:E157"/>
    <mergeCell ref="F157:G157"/>
    <mergeCell ref="A158:A160"/>
    <mergeCell ref="B158:B160"/>
    <mergeCell ref="C158:C160"/>
    <mergeCell ref="D158:D160"/>
    <mergeCell ref="E158:E160"/>
    <mergeCell ref="F160:G160"/>
    <mergeCell ref="A169:A174"/>
    <mergeCell ref="B169:B174"/>
    <mergeCell ref="C169:C174"/>
    <mergeCell ref="D169:D174"/>
    <mergeCell ref="E169:E174"/>
    <mergeCell ref="B178:B182"/>
    <mergeCell ref="A161:A162"/>
    <mergeCell ref="B161:B162"/>
    <mergeCell ref="C161:C162"/>
    <mergeCell ref="D161:D162"/>
    <mergeCell ref="E161:E162"/>
    <mergeCell ref="F162:G162"/>
    <mergeCell ref="C178:C182"/>
    <mergeCell ref="D178:D182"/>
    <mergeCell ref="E178:E182"/>
    <mergeCell ref="F182:G182"/>
    <mergeCell ref="F174:G174"/>
    <mergeCell ref="A175:A177"/>
    <mergeCell ref="B175:B177"/>
    <mergeCell ref="C175:C177"/>
    <mergeCell ref="D175:D177"/>
    <mergeCell ref="E175:E177"/>
    <mergeCell ref="F177:G177"/>
    <mergeCell ref="C168:K168"/>
    <mergeCell ref="B165:B166"/>
    <mergeCell ref="C165:C166"/>
    <mergeCell ref="D165:D166"/>
    <mergeCell ref="E165:E166"/>
    <mergeCell ref="F166:G166"/>
    <mergeCell ref="C214:K214"/>
    <mergeCell ref="C210:K210"/>
    <mergeCell ref="C194:K194"/>
    <mergeCell ref="H6:K6"/>
    <mergeCell ref="A163:A164"/>
    <mergeCell ref="B163:B164"/>
    <mergeCell ref="C163:C164"/>
    <mergeCell ref="D163:D164"/>
    <mergeCell ref="E163:E164"/>
    <mergeCell ref="F164:G164"/>
    <mergeCell ref="A188:A190"/>
    <mergeCell ref="B188:B190"/>
    <mergeCell ref="C188:C190"/>
    <mergeCell ref="D188:D190"/>
    <mergeCell ref="E188:E190"/>
    <mergeCell ref="F190:G190"/>
    <mergeCell ref="A191:A192"/>
    <mergeCell ref="B191:B192"/>
    <mergeCell ref="C191:C192"/>
    <mergeCell ref="D191:D192"/>
    <mergeCell ref="E191:E192"/>
    <mergeCell ref="F192:G192"/>
    <mergeCell ref="A178:A182"/>
    <mergeCell ref="A165:A166"/>
    <mergeCell ref="A150:A154"/>
    <mergeCell ref="B150:B154"/>
    <mergeCell ref="C150:C154"/>
    <mergeCell ref="D150:D154"/>
    <mergeCell ref="E150:E154"/>
    <mergeCell ref="F154:G154"/>
    <mergeCell ref="A2:K2"/>
    <mergeCell ref="C14:K14"/>
    <mergeCell ref="B13:K13"/>
    <mergeCell ref="A12:K12"/>
    <mergeCell ref="A11:K11"/>
    <mergeCell ref="C71:K71"/>
    <mergeCell ref="A146:A149"/>
    <mergeCell ref="B146:B149"/>
    <mergeCell ref="C146:C149"/>
    <mergeCell ref="D146:D149"/>
    <mergeCell ref="E146:E149"/>
    <mergeCell ref="F149:G149"/>
    <mergeCell ref="A130:A132"/>
    <mergeCell ref="B130:B132"/>
    <mergeCell ref="C130:C132"/>
    <mergeCell ref="D130:D132"/>
    <mergeCell ref="E130:E132"/>
    <mergeCell ref="F132:G132"/>
  </mergeCells>
  <pageMargins left="1.1811023622047245" right="0.78740157480314965" top="0.35433070866141736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23"/>
  <sheetViews>
    <sheetView showGridLines="0" zoomScale="180" zoomScaleNormal="180" workbookViewId="0">
      <selection activeCell="M311" sqref="M311"/>
    </sheetView>
  </sheetViews>
  <sheetFormatPr defaultRowHeight="13.2" x14ac:dyDescent="0.25"/>
  <cols>
    <col min="1" max="1" width="2.44140625" customWidth="1"/>
    <col min="2" max="2" width="2.88671875" customWidth="1"/>
    <col min="3" max="3" width="3.109375" customWidth="1"/>
    <col min="4" max="4" width="30.88671875" customWidth="1"/>
    <col min="5" max="5" width="4.88671875" style="15" customWidth="1"/>
    <col min="6" max="6" width="10.5546875" style="2" customWidth="1"/>
    <col min="7" max="7" width="7.6640625" style="54" customWidth="1"/>
    <col min="8" max="8" width="9.33203125" hidden="1" customWidth="1"/>
    <col min="9" max="9" width="6.5546875" hidden="1" customWidth="1"/>
    <col min="10" max="10" width="5.88671875" hidden="1" customWidth="1"/>
    <col min="11" max="11" width="6.109375" hidden="1" customWidth="1"/>
    <col min="12" max="15" width="9.6640625" customWidth="1"/>
  </cols>
  <sheetData>
    <row r="1" spans="1:15" ht="15" customHeight="1" x14ac:dyDescent="0.25">
      <c r="H1" s="2"/>
      <c r="I1" s="54"/>
      <c r="J1" s="196"/>
      <c r="K1" s="54"/>
      <c r="L1" s="54"/>
      <c r="M1" s="54"/>
      <c r="N1" s="54"/>
      <c r="O1" s="54"/>
    </row>
    <row r="2" spans="1:15" ht="46.5" customHeight="1" x14ac:dyDescent="0.25">
      <c r="A2" s="1270" t="s">
        <v>773</v>
      </c>
      <c r="B2" s="1270"/>
      <c r="C2" s="1270"/>
      <c r="D2" s="1270"/>
      <c r="E2" s="1270"/>
      <c r="F2" s="1270"/>
      <c r="G2" s="1270"/>
      <c r="H2" s="1270"/>
      <c r="I2" s="1270"/>
      <c r="J2" s="1270"/>
      <c r="K2" s="1270"/>
      <c r="L2" s="1270"/>
      <c r="M2" s="1270"/>
      <c r="N2" s="1270"/>
      <c r="O2" s="1270"/>
    </row>
    <row r="4" spans="1:15" ht="12.75" customHeight="1" x14ac:dyDescent="0.25">
      <c r="C4" s="1191" t="s">
        <v>592</v>
      </c>
      <c r="D4" s="1191"/>
      <c r="E4" s="1191"/>
      <c r="F4" s="1191"/>
      <c r="G4" s="1191"/>
    </row>
    <row r="5" spans="1:15" x14ac:dyDescent="0.25">
      <c r="C5" s="1333"/>
      <c r="D5" s="1333"/>
      <c r="E5" s="1333"/>
      <c r="F5" s="1333"/>
      <c r="G5" s="1333"/>
    </row>
    <row r="6" spans="1:15" ht="12.75" customHeight="1" thickBot="1" x14ac:dyDescent="0.3">
      <c r="H6" s="1195" t="s">
        <v>476</v>
      </c>
      <c r="I6" s="1195"/>
      <c r="J6" s="1195"/>
      <c r="K6" s="1195"/>
      <c r="L6" s="1195"/>
      <c r="M6" s="1195"/>
      <c r="N6" s="1195"/>
      <c r="O6" s="1195"/>
    </row>
    <row r="7" spans="1:15" s="1" customFormat="1" ht="32.25" customHeight="1" x14ac:dyDescent="0.2">
      <c r="A7" s="1183" t="s">
        <v>34</v>
      </c>
      <c r="B7" s="1185" t="s">
        <v>35</v>
      </c>
      <c r="C7" s="1185" t="s">
        <v>36</v>
      </c>
      <c r="D7" s="1187" t="s">
        <v>50</v>
      </c>
      <c r="E7" s="1189" t="s">
        <v>49</v>
      </c>
      <c r="F7" s="1183" t="s">
        <v>37</v>
      </c>
      <c r="G7" s="1183" t="s">
        <v>38</v>
      </c>
      <c r="H7" s="1614" t="s">
        <v>757</v>
      </c>
      <c r="I7" s="1615"/>
      <c r="J7" s="1615"/>
      <c r="K7" s="1616"/>
      <c r="L7" s="400" t="s">
        <v>758</v>
      </c>
      <c r="M7" s="355" t="s">
        <v>675</v>
      </c>
      <c r="N7" s="355" t="s">
        <v>720</v>
      </c>
      <c r="O7" s="355" t="s">
        <v>767</v>
      </c>
    </row>
    <row r="8" spans="1:15" s="1" customFormat="1" ht="14.25" customHeight="1" x14ac:dyDescent="0.2">
      <c r="A8" s="1184"/>
      <c r="B8" s="1186"/>
      <c r="C8" s="1186"/>
      <c r="D8" s="1188"/>
      <c r="E8" s="1190"/>
      <c r="F8" s="1184"/>
      <c r="G8" s="1184"/>
      <c r="H8" s="1192" t="s">
        <v>40</v>
      </c>
      <c r="I8" s="1609" t="s">
        <v>47</v>
      </c>
      <c r="J8" s="1610"/>
      <c r="K8" s="1611"/>
      <c r="L8" s="1026" t="s">
        <v>40</v>
      </c>
      <c r="M8" s="1026" t="s">
        <v>40</v>
      </c>
      <c r="N8" s="1026" t="s">
        <v>40</v>
      </c>
      <c r="O8" s="1026" t="s">
        <v>40</v>
      </c>
    </row>
    <row r="9" spans="1:15" s="1" customFormat="1" ht="17.25" customHeight="1" x14ac:dyDescent="0.2">
      <c r="A9" s="1184"/>
      <c r="B9" s="1186"/>
      <c r="C9" s="1186"/>
      <c r="D9" s="1188"/>
      <c r="E9" s="1190"/>
      <c r="F9" s="1184"/>
      <c r="G9" s="1184"/>
      <c r="H9" s="1193"/>
      <c r="I9" s="401" t="s">
        <v>39</v>
      </c>
      <c r="J9" s="401"/>
      <c r="K9" s="1612" t="s">
        <v>41</v>
      </c>
      <c r="L9" s="1027"/>
      <c r="M9" s="1027"/>
      <c r="N9" s="1027"/>
      <c r="O9" s="1027"/>
    </row>
    <row r="10" spans="1:15" s="1" customFormat="1" ht="36.6" customHeight="1" thickBot="1" x14ac:dyDescent="0.25">
      <c r="A10" s="1184"/>
      <c r="B10" s="1186"/>
      <c r="C10" s="1186"/>
      <c r="D10" s="1188"/>
      <c r="E10" s="1190"/>
      <c r="F10" s="1184"/>
      <c r="G10" s="1184"/>
      <c r="H10" s="1193"/>
      <c r="I10" s="116" t="s">
        <v>40</v>
      </c>
      <c r="J10" s="117" t="s">
        <v>42</v>
      </c>
      <c r="K10" s="1613"/>
      <c r="L10" s="1027"/>
      <c r="M10" s="1027"/>
      <c r="N10" s="1027"/>
      <c r="O10" s="1027"/>
    </row>
    <row r="11" spans="1:15" s="4" customFormat="1" ht="17.25" customHeight="1" thickBot="1" x14ac:dyDescent="0.25">
      <c r="A11" s="1202" t="s">
        <v>652</v>
      </c>
      <c r="B11" s="1203"/>
      <c r="C11" s="1203"/>
      <c r="D11" s="1203"/>
      <c r="E11" s="1203"/>
      <c r="F11" s="1203"/>
      <c r="G11" s="1203"/>
      <c r="H11" s="1203"/>
      <c r="I11" s="1203"/>
      <c r="J11" s="1203"/>
      <c r="K11" s="1203"/>
      <c r="L11" s="1203"/>
      <c r="M11" s="1203"/>
      <c r="N11" s="1203"/>
      <c r="O11" s="1204"/>
    </row>
    <row r="12" spans="1:15" s="4" customFormat="1" ht="15" customHeight="1" thickBot="1" x14ac:dyDescent="0.25">
      <c r="A12" s="1199" t="s">
        <v>354</v>
      </c>
      <c r="B12" s="1200"/>
      <c r="C12" s="1200"/>
      <c r="D12" s="1200"/>
      <c r="E12" s="1200"/>
      <c r="F12" s="1200"/>
      <c r="G12" s="1200"/>
      <c r="H12" s="1200"/>
      <c r="I12" s="1200"/>
      <c r="J12" s="1200"/>
      <c r="K12" s="1200"/>
      <c r="L12" s="1200"/>
      <c r="M12" s="1200"/>
      <c r="N12" s="1200"/>
      <c r="O12" s="1201"/>
    </row>
    <row r="13" spans="1:15" s="3" customFormat="1" ht="18" customHeight="1" thickBot="1" x14ac:dyDescent="0.25">
      <c r="A13" s="859">
        <v>1</v>
      </c>
      <c r="B13" s="1196" t="s">
        <v>355</v>
      </c>
      <c r="C13" s="1197"/>
      <c r="D13" s="1197"/>
      <c r="E13" s="1197"/>
      <c r="F13" s="1197"/>
      <c r="G13" s="1197"/>
      <c r="H13" s="1197"/>
      <c r="I13" s="1197"/>
      <c r="J13" s="1197"/>
      <c r="K13" s="1197"/>
      <c r="L13" s="1197"/>
      <c r="M13" s="1197"/>
      <c r="N13" s="1197"/>
      <c r="O13" s="1198"/>
    </row>
    <row r="14" spans="1:15" s="3" customFormat="1" ht="16.5" customHeight="1" thickBot="1" x14ac:dyDescent="0.25">
      <c r="A14" s="299">
        <v>1</v>
      </c>
      <c r="B14" s="456">
        <v>1</v>
      </c>
      <c r="C14" s="1168" t="s">
        <v>362</v>
      </c>
      <c r="D14" s="1169"/>
      <c r="E14" s="1169"/>
      <c r="F14" s="1169"/>
      <c r="G14" s="1169"/>
      <c r="H14" s="1169"/>
      <c r="I14" s="1169"/>
      <c r="J14" s="1169"/>
      <c r="K14" s="1169"/>
      <c r="L14" s="1169"/>
      <c r="M14" s="1169"/>
      <c r="N14" s="1169"/>
      <c r="O14" s="1170"/>
    </row>
    <row r="15" spans="1:15" s="1" customFormat="1" ht="15" customHeight="1" thickBot="1" x14ac:dyDescent="0.25">
      <c r="A15" s="1617">
        <v>1</v>
      </c>
      <c r="B15" s="1618">
        <v>1</v>
      </c>
      <c r="C15" s="1059">
        <v>1</v>
      </c>
      <c r="D15" s="1075" t="s">
        <v>759</v>
      </c>
      <c r="E15" s="1070" t="s">
        <v>583</v>
      </c>
      <c r="F15" s="598" t="s">
        <v>365</v>
      </c>
      <c r="G15" s="624" t="s">
        <v>72</v>
      </c>
      <c r="H15" s="730"/>
      <c r="I15" s="741"/>
      <c r="J15" s="373"/>
      <c r="K15" s="465"/>
      <c r="L15" s="451">
        <v>14</v>
      </c>
      <c r="M15" s="731">
        <v>6</v>
      </c>
      <c r="N15" s="731">
        <v>15</v>
      </c>
      <c r="O15" s="731">
        <v>20</v>
      </c>
    </row>
    <row r="16" spans="1:15" s="1" customFormat="1" ht="15" customHeight="1" thickBot="1" x14ac:dyDescent="0.25">
      <c r="A16" s="1055"/>
      <c r="B16" s="1058"/>
      <c r="C16" s="1060"/>
      <c r="D16" s="1247"/>
      <c r="E16" s="1071"/>
      <c r="F16" s="1081" t="s">
        <v>46</v>
      </c>
      <c r="G16" s="1099"/>
      <c r="H16" s="441">
        <f t="shared" ref="H16:M16" si="0">H15</f>
        <v>0</v>
      </c>
      <c r="I16" s="553">
        <f t="shared" si="0"/>
        <v>0</v>
      </c>
      <c r="J16" s="553">
        <f t="shared" si="0"/>
        <v>0</v>
      </c>
      <c r="K16" s="554">
        <f t="shared" si="0"/>
        <v>0</v>
      </c>
      <c r="L16" s="264">
        <f t="shared" si="0"/>
        <v>14</v>
      </c>
      <c r="M16" s="265">
        <f t="shared" si="0"/>
        <v>6</v>
      </c>
      <c r="N16" s="265">
        <f t="shared" ref="N16:O16" si="1">N15</f>
        <v>15</v>
      </c>
      <c r="O16" s="265">
        <f t="shared" si="1"/>
        <v>20</v>
      </c>
    </row>
    <row r="17" spans="1:16" s="1" customFormat="1" ht="15" hidden="1" customHeight="1" thickBot="1" x14ac:dyDescent="0.25">
      <c r="A17" s="1053">
        <v>1</v>
      </c>
      <c r="B17" s="1056">
        <v>1</v>
      </c>
      <c r="C17" s="1046">
        <v>2</v>
      </c>
      <c r="D17" s="1314" t="s">
        <v>364</v>
      </c>
      <c r="E17" s="1050" t="s">
        <v>584</v>
      </c>
      <c r="F17" s="17" t="s">
        <v>365</v>
      </c>
      <c r="G17" s="11" t="s">
        <v>105</v>
      </c>
      <c r="H17" s="512">
        <f>I17+K17</f>
        <v>0</v>
      </c>
      <c r="I17" s="707">
        <v>0</v>
      </c>
      <c r="J17" s="707"/>
      <c r="K17" s="513"/>
      <c r="L17" s="708">
        <v>0</v>
      </c>
      <c r="M17" s="214">
        <v>0</v>
      </c>
      <c r="N17" s="214"/>
      <c r="O17" s="214"/>
    </row>
    <row r="18" spans="1:16" s="1" customFormat="1" ht="15" hidden="1" customHeight="1" thickBot="1" x14ac:dyDescent="0.25">
      <c r="A18" s="1055"/>
      <c r="B18" s="1058"/>
      <c r="C18" s="1060"/>
      <c r="D18" s="1088"/>
      <c r="E18" s="1071"/>
      <c r="F18" s="1127" t="s">
        <v>46</v>
      </c>
      <c r="G18" s="1176"/>
      <c r="H18" s="480">
        <f t="shared" ref="H18:M18" si="2">H17</f>
        <v>0</v>
      </c>
      <c r="I18" s="486">
        <f t="shared" si="2"/>
        <v>0</v>
      </c>
      <c r="J18" s="486">
        <f t="shared" si="2"/>
        <v>0</v>
      </c>
      <c r="K18" s="482">
        <f t="shared" si="2"/>
        <v>0</v>
      </c>
      <c r="L18" s="95">
        <f t="shared" si="2"/>
        <v>0</v>
      </c>
      <c r="M18" s="199">
        <f t="shared" si="2"/>
        <v>0</v>
      </c>
      <c r="N18" s="199">
        <f t="shared" ref="N18:O18" si="3">N17</f>
        <v>0</v>
      </c>
      <c r="O18" s="199">
        <f t="shared" si="3"/>
        <v>0</v>
      </c>
    </row>
    <row r="19" spans="1:16" s="1" customFormat="1" ht="13.5" customHeight="1" x14ac:dyDescent="0.2">
      <c r="A19" s="1053">
        <v>1</v>
      </c>
      <c r="B19" s="1056">
        <v>1</v>
      </c>
      <c r="C19" s="1046">
        <v>3</v>
      </c>
      <c r="D19" s="1074" t="s">
        <v>366</v>
      </c>
      <c r="E19" s="1050" t="s">
        <v>493</v>
      </c>
      <c r="F19" s="586" t="s">
        <v>365</v>
      </c>
      <c r="G19" s="55" t="s">
        <v>72</v>
      </c>
      <c r="H19" s="292"/>
      <c r="I19" s="501"/>
      <c r="J19" s="501"/>
      <c r="K19" s="255"/>
      <c r="L19" s="101"/>
      <c r="M19" s="200"/>
      <c r="N19" s="200"/>
      <c r="O19" s="200"/>
    </row>
    <row r="20" spans="1:16" s="1" customFormat="1" ht="17.25" customHeight="1" thickBot="1" x14ac:dyDescent="0.25">
      <c r="A20" s="1054"/>
      <c r="B20" s="1057"/>
      <c r="C20" s="1059"/>
      <c r="D20" s="1075"/>
      <c r="E20" s="1070"/>
      <c r="F20" s="598" t="s">
        <v>365</v>
      </c>
      <c r="G20" s="624" t="s">
        <v>391</v>
      </c>
      <c r="H20" s="650">
        <v>167.8</v>
      </c>
      <c r="I20" s="664">
        <v>167.8</v>
      </c>
      <c r="J20" s="664">
        <v>154.30000000000001</v>
      </c>
      <c r="K20" s="665"/>
      <c r="L20" s="562"/>
      <c r="M20" s="507"/>
      <c r="N20" s="507"/>
      <c r="O20" s="507"/>
    </row>
    <row r="21" spans="1:16" s="1" customFormat="1" ht="14.25" customHeight="1" thickBot="1" x14ac:dyDescent="0.25">
      <c r="A21" s="1055"/>
      <c r="B21" s="1058"/>
      <c r="C21" s="1060"/>
      <c r="D21" s="1247"/>
      <c r="E21" s="1071"/>
      <c r="F21" s="1081" t="s">
        <v>46</v>
      </c>
      <c r="G21" s="1099"/>
      <c r="H21" s="441">
        <f t="shared" ref="H21:M21" si="4">H19+H20</f>
        <v>167.8</v>
      </c>
      <c r="I21" s="553">
        <f t="shared" si="4"/>
        <v>167.8</v>
      </c>
      <c r="J21" s="553">
        <f t="shared" si="4"/>
        <v>154.30000000000001</v>
      </c>
      <c r="K21" s="554">
        <f t="shared" si="4"/>
        <v>0</v>
      </c>
      <c r="L21" s="264">
        <f t="shared" si="4"/>
        <v>0</v>
      </c>
      <c r="M21" s="265">
        <f t="shared" si="4"/>
        <v>0</v>
      </c>
      <c r="N21" s="265">
        <f t="shared" ref="N21:O21" si="5">N19+N20</f>
        <v>0</v>
      </c>
      <c r="O21" s="265">
        <f t="shared" si="5"/>
        <v>0</v>
      </c>
    </row>
    <row r="22" spans="1:16" s="1" customFormat="1" ht="16.5" customHeight="1" x14ac:dyDescent="0.2">
      <c r="A22" s="1053">
        <v>1</v>
      </c>
      <c r="B22" s="1056">
        <v>1</v>
      </c>
      <c r="C22" s="1046">
        <v>4</v>
      </c>
      <c r="D22" s="1619" t="s">
        <v>367</v>
      </c>
      <c r="E22" s="1459" t="s">
        <v>584</v>
      </c>
      <c r="F22" s="586" t="s">
        <v>247</v>
      </c>
      <c r="G22" s="55" t="s">
        <v>72</v>
      </c>
      <c r="H22" s="743"/>
      <c r="I22" s="710"/>
      <c r="J22" s="710"/>
      <c r="K22" s="513"/>
      <c r="L22" s="708">
        <v>23.84</v>
      </c>
      <c r="M22" s="214">
        <v>33.840000000000003</v>
      </c>
      <c r="N22" s="214">
        <v>34</v>
      </c>
      <c r="O22" s="214">
        <v>35</v>
      </c>
      <c r="P22" s="527"/>
    </row>
    <row r="23" spans="1:16" s="1" customFormat="1" ht="14.25" customHeight="1" thickBot="1" x14ac:dyDescent="0.25">
      <c r="A23" s="1054"/>
      <c r="B23" s="1057"/>
      <c r="C23" s="1059"/>
      <c r="D23" s="1620"/>
      <c r="E23" s="1422"/>
      <c r="F23" s="598" t="s">
        <v>247</v>
      </c>
      <c r="G23" s="624" t="s">
        <v>105</v>
      </c>
      <c r="H23" s="562"/>
      <c r="I23" s="504"/>
      <c r="J23" s="504"/>
      <c r="K23" s="561"/>
      <c r="L23" s="562"/>
      <c r="M23" s="555"/>
      <c r="N23" s="555"/>
      <c r="O23" s="555"/>
    </row>
    <row r="24" spans="1:16" s="1" customFormat="1" ht="16.5" customHeight="1" thickBot="1" x14ac:dyDescent="0.25">
      <c r="A24" s="1055"/>
      <c r="B24" s="1058"/>
      <c r="C24" s="1060"/>
      <c r="D24" s="1621"/>
      <c r="E24" s="1622"/>
      <c r="F24" s="1081" t="s">
        <v>46</v>
      </c>
      <c r="G24" s="1099"/>
      <c r="H24" s="441">
        <f t="shared" ref="H24:M24" si="6">H22+H23</f>
        <v>0</v>
      </c>
      <c r="I24" s="553">
        <f t="shared" si="6"/>
        <v>0</v>
      </c>
      <c r="J24" s="553">
        <f t="shared" si="6"/>
        <v>0</v>
      </c>
      <c r="K24" s="554">
        <f t="shared" si="6"/>
        <v>0</v>
      </c>
      <c r="L24" s="264">
        <f t="shared" si="6"/>
        <v>23.84</v>
      </c>
      <c r="M24" s="265">
        <f t="shared" si="6"/>
        <v>33.840000000000003</v>
      </c>
      <c r="N24" s="265">
        <f t="shared" ref="N24:O24" si="7">N22+N23</f>
        <v>34</v>
      </c>
      <c r="O24" s="265">
        <f t="shared" si="7"/>
        <v>35</v>
      </c>
    </row>
    <row r="25" spans="1:16" s="1" customFormat="1" ht="13.2" customHeight="1" x14ac:dyDescent="0.2">
      <c r="A25" s="1053">
        <v>1</v>
      </c>
      <c r="B25" s="1056">
        <v>1</v>
      </c>
      <c r="C25" s="1046">
        <v>5</v>
      </c>
      <c r="D25" s="1074" t="s">
        <v>368</v>
      </c>
      <c r="E25" s="1050" t="s">
        <v>493</v>
      </c>
      <c r="F25" s="586" t="s">
        <v>369</v>
      </c>
      <c r="G25" s="55" t="s">
        <v>72</v>
      </c>
      <c r="H25" s="694">
        <v>1.7</v>
      </c>
      <c r="I25" s="695">
        <v>1.7</v>
      </c>
      <c r="J25" s="695">
        <v>1.7</v>
      </c>
      <c r="K25" s="696"/>
      <c r="L25" s="708"/>
      <c r="M25" s="214"/>
      <c r="N25" s="214"/>
      <c r="O25" s="214"/>
    </row>
    <row r="26" spans="1:16" s="1" customFormat="1" ht="14.25" customHeight="1" x14ac:dyDescent="0.2">
      <c r="A26" s="1054"/>
      <c r="B26" s="1057"/>
      <c r="C26" s="1059"/>
      <c r="D26" s="1075"/>
      <c r="E26" s="1070"/>
      <c r="F26" s="587" t="s">
        <v>369</v>
      </c>
      <c r="G26" s="744" t="s">
        <v>103</v>
      </c>
      <c r="H26" s="618">
        <v>97.9</v>
      </c>
      <c r="I26" s="474">
        <v>97.9</v>
      </c>
      <c r="J26" s="475">
        <v>86.7</v>
      </c>
      <c r="K26" s="476"/>
      <c r="L26" s="101">
        <v>303.2</v>
      </c>
      <c r="M26" s="200">
        <v>283</v>
      </c>
      <c r="N26" s="200">
        <v>300</v>
      </c>
      <c r="O26" s="200">
        <v>300</v>
      </c>
      <c r="P26" s="527"/>
    </row>
    <row r="27" spans="1:16" s="1" customFormat="1" ht="14.25" customHeight="1" x14ac:dyDescent="0.2">
      <c r="A27" s="1054"/>
      <c r="B27" s="1057"/>
      <c r="C27" s="1059"/>
      <c r="D27" s="1075"/>
      <c r="E27" s="1070"/>
      <c r="F27" s="587" t="s">
        <v>369</v>
      </c>
      <c r="G27" s="610" t="s">
        <v>537</v>
      </c>
      <c r="H27" s="618">
        <v>14.82</v>
      </c>
      <c r="I27" s="474">
        <v>14.82</v>
      </c>
      <c r="J27" s="475">
        <v>14.6</v>
      </c>
      <c r="K27" s="476"/>
      <c r="L27" s="101"/>
      <c r="M27" s="200"/>
      <c r="N27" s="200"/>
      <c r="O27" s="200"/>
    </row>
    <row r="28" spans="1:16" s="1" customFormat="1" ht="14.25" customHeight="1" x14ac:dyDescent="0.2">
      <c r="A28" s="1054"/>
      <c r="B28" s="1057"/>
      <c r="C28" s="1059"/>
      <c r="D28" s="1075"/>
      <c r="E28" s="1070"/>
      <c r="F28" s="587" t="s">
        <v>369</v>
      </c>
      <c r="G28" s="610" t="s">
        <v>565</v>
      </c>
      <c r="H28" s="935"/>
      <c r="I28" s="936"/>
      <c r="J28" s="937"/>
      <c r="K28" s="938"/>
      <c r="L28" s="930"/>
      <c r="M28" s="903"/>
      <c r="N28" s="903"/>
      <c r="O28" s="903"/>
    </row>
    <row r="29" spans="1:16" s="1" customFormat="1" ht="14.25" customHeight="1" thickBot="1" x14ac:dyDescent="0.25">
      <c r="A29" s="1054"/>
      <c r="B29" s="1057"/>
      <c r="C29" s="1059"/>
      <c r="D29" s="1075"/>
      <c r="E29" s="1070"/>
      <c r="F29" s="598" t="s">
        <v>369</v>
      </c>
      <c r="G29" s="624" t="s">
        <v>121</v>
      </c>
      <c r="H29" s="603">
        <v>2</v>
      </c>
      <c r="I29" s="556">
        <v>2</v>
      </c>
      <c r="J29" s="557"/>
      <c r="K29" s="558"/>
      <c r="L29" s="562">
        <v>1.5</v>
      </c>
      <c r="M29" s="555">
        <v>2.6</v>
      </c>
      <c r="N29" s="555">
        <v>2</v>
      </c>
      <c r="O29" s="555">
        <v>2</v>
      </c>
    </row>
    <row r="30" spans="1:16" s="1" customFormat="1" ht="14.25" customHeight="1" thickBot="1" x14ac:dyDescent="0.25">
      <c r="A30" s="1055"/>
      <c r="B30" s="1058"/>
      <c r="C30" s="1060"/>
      <c r="D30" s="1247"/>
      <c r="E30" s="1071"/>
      <c r="F30" s="1127" t="s">
        <v>46</v>
      </c>
      <c r="G30" s="1176"/>
      <c r="H30" s="441">
        <f>H25+H26+H29+H27</f>
        <v>116.42000000000002</v>
      </c>
      <c r="I30" s="441">
        <f>I25+I26+I29+I27</f>
        <v>116.42000000000002</v>
      </c>
      <c r="J30" s="441">
        <f>J25+J26+J29+J27</f>
        <v>103</v>
      </c>
      <c r="K30" s="441">
        <f>K25+K26+K29+K27</f>
        <v>0</v>
      </c>
      <c r="L30" s="441">
        <f>L25+L26+L29+L27+L28</f>
        <v>304.7</v>
      </c>
      <c r="M30" s="441">
        <f t="shared" ref="M30:O30" si="8">M25+M26+M29+M27+M28</f>
        <v>285.60000000000002</v>
      </c>
      <c r="N30" s="441">
        <f t="shared" si="8"/>
        <v>302</v>
      </c>
      <c r="O30" s="265">
        <f t="shared" si="8"/>
        <v>302</v>
      </c>
    </row>
    <row r="31" spans="1:16" s="1" customFormat="1" ht="15" customHeight="1" x14ac:dyDescent="0.2">
      <c r="A31" s="1053">
        <v>1</v>
      </c>
      <c r="B31" s="1056">
        <v>1</v>
      </c>
      <c r="C31" s="1046">
        <v>6</v>
      </c>
      <c r="D31" s="1074" t="s">
        <v>370</v>
      </c>
      <c r="E31" s="1050" t="s">
        <v>585</v>
      </c>
      <c r="F31" s="586" t="s">
        <v>371</v>
      </c>
      <c r="G31" s="626" t="s">
        <v>565</v>
      </c>
      <c r="H31" s="743"/>
      <c r="I31" s="710"/>
      <c r="J31" s="710"/>
      <c r="K31" s="688"/>
      <c r="L31" s="743"/>
      <c r="M31" s="293"/>
      <c r="N31" s="293"/>
      <c r="O31" s="293"/>
    </row>
    <row r="32" spans="1:16" s="1" customFormat="1" ht="15" customHeight="1" thickBot="1" x14ac:dyDescent="0.25">
      <c r="A32" s="1054"/>
      <c r="B32" s="1057"/>
      <c r="C32" s="1059"/>
      <c r="D32" s="1075"/>
      <c r="E32" s="1070"/>
      <c r="F32" s="613" t="s">
        <v>371</v>
      </c>
      <c r="G32" s="625" t="s">
        <v>72</v>
      </c>
      <c r="H32" s="562">
        <f>SUM(I32,K32)</f>
        <v>10</v>
      </c>
      <c r="I32" s="504">
        <v>10</v>
      </c>
      <c r="J32" s="504"/>
      <c r="K32" s="561"/>
      <c r="L32" s="562">
        <v>9.1</v>
      </c>
      <c r="M32" s="555">
        <v>12.5</v>
      </c>
      <c r="N32" s="555">
        <v>20</v>
      </c>
      <c r="O32" s="555">
        <v>20</v>
      </c>
    </row>
    <row r="33" spans="1:15" s="1" customFormat="1" ht="14.4" customHeight="1" thickBot="1" x14ac:dyDescent="0.25">
      <c r="A33" s="1055"/>
      <c r="B33" s="1058"/>
      <c r="C33" s="1060"/>
      <c r="D33" s="1247"/>
      <c r="E33" s="1071"/>
      <c r="F33" s="1081" t="s">
        <v>46</v>
      </c>
      <c r="G33" s="1099"/>
      <c r="H33" s="441">
        <f t="shared" ref="H33:M33" si="9">H32+H31</f>
        <v>10</v>
      </c>
      <c r="I33" s="553">
        <f t="shared" si="9"/>
        <v>10</v>
      </c>
      <c r="J33" s="553">
        <f t="shared" si="9"/>
        <v>0</v>
      </c>
      <c r="K33" s="554">
        <f t="shared" si="9"/>
        <v>0</v>
      </c>
      <c r="L33" s="264">
        <f t="shared" si="9"/>
        <v>9.1</v>
      </c>
      <c r="M33" s="265">
        <f t="shared" si="9"/>
        <v>12.5</v>
      </c>
      <c r="N33" s="265">
        <f t="shared" ref="N33:O33" si="10">N32+N31</f>
        <v>20</v>
      </c>
      <c r="O33" s="265">
        <f t="shared" si="10"/>
        <v>20</v>
      </c>
    </row>
    <row r="34" spans="1:15" s="1" customFormat="1" ht="14.4" hidden="1" customHeight="1" x14ac:dyDescent="0.2">
      <c r="A34" s="1054">
        <v>1</v>
      </c>
      <c r="B34" s="1057">
        <v>1</v>
      </c>
      <c r="C34" s="1387">
        <v>7</v>
      </c>
      <c r="D34" s="1075" t="s">
        <v>372</v>
      </c>
      <c r="E34" s="1390" t="s">
        <v>27</v>
      </c>
      <c r="F34" s="706" t="s">
        <v>365</v>
      </c>
      <c r="G34" s="704" t="s">
        <v>72</v>
      </c>
      <c r="H34" s="512">
        <f>I34+K34</f>
        <v>0</v>
      </c>
      <c r="I34" s="707">
        <v>0</v>
      </c>
      <c r="J34" s="707"/>
      <c r="K34" s="697"/>
      <c r="L34" s="708">
        <v>0</v>
      </c>
      <c r="M34" s="214">
        <v>0</v>
      </c>
      <c r="N34" s="214"/>
      <c r="O34" s="214"/>
    </row>
    <row r="35" spans="1:15" s="1" customFormat="1" ht="14.4" hidden="1" customHeight="1" x14ac:dyDescent="0.2">
      <c r="A35" s="1054"/>
      <c r="B35" s="1057"/>
      <c r="C35" s="1387"/>
      <c r="D35" s="1075"/>
      <c r="E35" s="1390"/>
      <c r="F35" s="306" t="s">
        <v>365</v>
      </c>
      <c r="G35" s="169" t="s">
        <v>73</v>
      </c>
      <c r="H35" s="152">
        <f>I35+K35</f>
        <v>0</v>
      </c>
      <c r="I35" s="153">
        <v>0</v>
      </c>
      <c r="J35" s="153"/>
      <c r="K35" s="160"/>
      <c r="L35" s="163">
        <v>0</v>
      </c>
      <c r="M35" s="203">
        <v>0</v>
      </c>
      <c r="N35" s="203"/>
      <c r="O35" s="203"/>
    </row>
    <row r="36" spans="1:15" s="1" customFormat="1" ht="16.5" hidden="1" customHeight="1" x14ac:dyDescent="0.2">
      <c r="A36" s="1054"/>
      <c r="B36" s="1057"/>
      <c r="C36" s="1387"/>
      <c r="D36" s="1075"/>
      <c r="E36" s="1390"/>
      <c r="F36" s="161" t="s">
        <v>365</v>
      </c>
      <c r="G36" s="286" t="s">
        <v>105</v>
      </c>
      <c r="H36" s="152">
        <f>I36+K36</f>
        <v>0</v>
      </c>
      <c r="I36" s="153">
        <v>0</v>
      </c>
      <c r="J36" s="153"/>
      <c r="K36" s="160"/>
      <c r="L36" s="163">
        <v>0</v>
      </c>
      <c r="M36" s="203">
        <v>0</v>
      </c>
      <c r="N36" s="203"/>
      <c r="O36" s="203"/>
    </row>
    <row r="37" spans="1:15" s="1" customFormat="1" ht="16.5" hidden="1" customHeight="1" thickBot="1" x14ac:dyDescent="0.25">
      <c r="A37" s="1054"/>
      <c r="B37" s="1057"/>
      <c r="C37" s="1387"/>
      <c r="D37" s="1075"/>
      <c r="E37" s="1390"/>
      <c r="F37" s="162" t="s">
        <v>365</v>
      </c>
      <c r="G37" s="314" t="s">
        <v>74</v>
      </c>
      <c r="H37" s="152">
        <f>I37+K37</f>
        <v>0</v>
      </c>
      <c r="I37" s="153">
        <v>0</v>
      </c>
      <c r="J37" s="153"/>
      <c r="K37" s="160"/>
      <c r="L37" s="163">
        <v>0</v>
      </c>
      <c r="M37" s="203">
        <v>0</v>
      </c>
      <c r="N37" s="203"/>
      <c r="O37" s="203"/>
    </row>
    <row r="38" spans="1:15" s="1" customFormat="1" ht="15" hidden="1" customHeight="1" thickBot="1" x14ac:dyDescent="0.25">
      <c r="A38" s="1055"/>
      <c r="B38" s="1058"/>
      <c r="C38" s="1388"/>
      <c r="D38" s="1247"/>
      <c r="E38" s="1391"/>
      <c r="F38" s="1081" t="s">
        <v>46</v>
      </c>
      <c r="G38" s="1099"/>
      <c r="H38" s="349">
        <f t="shared" ref="H38:M38" si="11">H34+H35+H36+H37</f>
        <v>0</v>
      </c>
      <c r="I38" s="344">
        <f t="shared" si="11"/>
        <v>0</v>
      </c>
      <c r="J38" s="344">
        <f t="shared" si="11"/>
        <v>0</v>
      </c>
      <c r="K38" s="346">
        <f t="shared" si="11"/>
        <v>0</v>
      </c>
      <c r="L38" s="95">
        <v>0</v>
      </c>
      <c r="M38" s="199">
        <f t="shared" si="11"/>
        <v>0</v>
      </c>
      <c r="N38" s="199"/>
      <c r="O38" s="199"/>
    </row>
    <row r="39" spans="1:15" s="1" customFormat="1" ht="17.25" hidden="1" customHeight="1" thickBot="1" x14ac:dyDescent="0.25">
      <c r="A39" s="1053">
        <v>1</v>
      </c>
      <c r="B39" s="1056">
        <v>1</v>
      </c>
      <c r="C39" s="1046">
        <v>8</v>
      </c>
      <c r="D39" s="1074" t="s">
        <v>373</v>
      </c>
      <c r="E39" s="1389" t="s">
        <v>27</v>
      </c>
      <c r="F39" s="161" t="s">
        <v>365</v>
      </c>
      <c r="G39" s="282" t="s">
        <v>73</v>
      </c>
      <c r="H39" s="152">
        <f>I39+K39</f>
        <v>0</v>
      </c>
      <c r="I39" s="153">
        <v>0</v>
      </c>
      <c r="J39" s="153"/>
      <c r="K39" s="160"/>
      <c r="L39" s="163">
        <v>0</v>
      </c>
      <c r="M39" s="203">
        <v>0</v>
      </c>
      <c r="N39" s="203"/>
      <c r="O39" s="203"/>
    </row>
    <row r="40" spans="1:15" s="1" customFormat="1" ht="17.25" hidden="1" customHeight="1" thickBot="1" x14ac:dyDescent="0.25">
      <c r="A40" s="1054"/>
      <c r="B40" s="1057"/>
      <c r="C40" s="1059"/>
      <c r="D40" s="1075"/>
      <c r="E40" s="1390"/>
      <c r="F40" s="162" t="s">
        <v>365</v>
      </c>
      <c r="G40" s="283" t="s">
        <v>105</v>
      </c>
      <c r="H40" s="152">
        <f>I40+K40</f>
        <v>0</v>
      </c>
      <c r="I40" s="153">
        <v>0</v>
      </c>
      <c r="J40" s="153"/>
      <c r="K40" s="160"/>
      <c r="L40" s="163">
        <v>0</v>
      </c>
      <c r="M40" s="203">
        <v>0</v>
      </c>
      <c r="N40" s="203"/>
      <c r="O40" s="203"/>
    </row>
    <row r="41" spans="1:15" s="1" customFormat="1" ht="14.25" hidden="1" customHeight="1" thickBot="1" x14ac:dyDescent="0.25">
      <c r="A41" s="1055"/>
      <c r="B41" s="1058"/>
      <c r="C41" s="1060"/>
      <c r="D41" s="1247"/>
      <c r="E41" s="1391"/>
      <c r="F41" s="1127" t="s">
        <v>46</v>
      </c>
      <c r="G41" s="1176"/>
      <c r="H41" s="349">
        <f t="shared" ref="H41:K41" si="12">H40+H39</f>
        <v>0</v>
      </c>
      <c r="I41" s="345">
        <f t="shared" si="12"/>
        <v>0</v>
      </c>
      <c r="J41" s="345">
        <f t="shared" si="12"/>
        <v>0</v>
      </c>
      <c r="K41" s="346">
        <f t="shared" si="12"/>
        <v>0</v>
      </c>
      <c r="L41" s="95">
        <f>L39+L40</f>
        <v>0</v>
      </c>
      <c r="M41" s="199">
        <f>M39+M40</f>
        <v>0</v>
      </c>
      <c r="N41" s="199">
        <f>N39+N40</f>
        <v>0</v>
      </c>
      <c r="O41" s="199">
        <f>O39+O40</f>
        <v>0</v>
      </c>
    </row>
    <row r="42" spans="1:15" s="1" customFormat="1" ht="15" customHeight="1" x14ac:dyDescent="0.2">
      <c r="A42" s="1053">
        <v>1</v>
      </c>
      <c r="B42" s="1056">
        <v>1</v>
      </c>
      <c r="C42" s="1046">
        <v>9</v>
      </c>
      <c r="D42" s="1074" t="s">
        <v>577</v>
      </c>
      <c r="E42" s="1432" t="s">
        <v>587</v>
      </c>
      <c r="F42" s="586" t="s">
        <v>365</v>
      </c>
      <c r="G42" s="71" t="s">
        <v>73</v>
      </c>
      <c r="H42" s="509"/>
      <c r="I42" s="341"/>
      <c r="J42" s="341"/>
      <c r="K42" s="342"/>
      <c r="L42" s="110"/>
      <c r="M42" s="202"/>
      <c r="N42" s="202"/>
      <c r="O42" s="202"/>
    </row>
    <row r="43" spans="1:15" s="1" customFormat="1" ht="15" customHeight="1" thickBot="1" x14ac:dyDescent="0.25">
      <c r="A43" s="1054"/>
      <c r="B43" s="1057"/>
      <c r="C43" s="1059"/>
      <c r="D43" s="1075"/>
      <c r="E43" s="1433"/>
      <c r="F43" s="613" t="s">
        <v>365</v>
      </c>
      <c r="G43" s="747" t="s">
        <v>72</v>
      </c>
      <c r="H43" s="562">
        <f>SUM(I43,K43)</f>
        <v>26.4</v>
      </c>
      <c r="I43" s="504">
        <v>26.4</v>
      </c>
      <c r="J43" s="504"/>
      <c r="K43" s="561"/>
      <c r="L43" s="562">
        <v>14.2</v>
      </c>
      <c r="M43" s="555">
        <v>20</v>
      </c>
      <c r="N43" s="555">
        <v>30</v>
      </c>
      <c r="O43" s="555">
        <v>30</v>
      </c>
    </row>
    <row r="44" spans="1:15" s="1" customFormat="1" ht="15" customHeight="1" thickBot="1" x14ac:dyDescent="0.25">
      <c r="A44" s="1055"/>
      <c r="B44" s="1058"/>
      <c r="C44" s="1060"/>
      <c r="D44" s="1247"/>
      <c r="E44" s="1434"/>
      <c r="F44" s="1081" t="s">
        <v>46</v>
      </c>
      <c r="G44" s="1099"/>
      <c r="H44" s="262">
        <f t="shared" ref="H44:M44" si="13">H42+H43</f>
        <v>26.4</v>
      </c>
      <c r="I44" s="264">
        <f t="shared" si="13"/>
        <v>26.4</v>
      </c>
      <c r="J44" s="263">
        <f t="shared" si="13"/>
        <v>0</v>
      </c>
      <c r="K44" s="554">
        <f t="shared" si="13"/>
        <v>0</v>
      </c>
      <c r="L44" s="264">
        <f t="shared" si="13"/>
        <v>14.2</v>
      </c>
      <c r="M44" s="265">
        <f t="shared" si="13"/>
        <v>20</v>
      </c>
      <c r="N44" s="265">
        <f t="shared" ref="N44:O44" si="14">N42+N43</f>
        <v>30</v>
      </c>
      <c r="O44" s="265">
        <f t="shared" si="14"/>
        <v>30</v>
      </c>
    </row>
    <row r="45" spans="1:15" s="1" customFormat="1" ht="15" customHeight="1" thickBot="1" x14ac:dyDescent="0.25">
      <c r="A45" s="1053">
        <v>1</v>
      </c>
      <c r="B45" s="1056">
        <v>1</v>
      </c>
      <c r="C45" s="1046">
        <v>10</v>
      </c>
      <c r="D45" s="1074" t="s">
        <v>375</v>
      </c>
      <c r="E45" s="1050" t="s">
        <v>95</v>
      </c>
      <c r="F45" s="606" t="s">
        <v>519</v>
      </c>
      <c r="G45" s="748" t="s">
        <v>72</v>
      </c>
      <c r="H45" s="600">
        <v>10.5</v>
      </c>
      <c r="I45" s="585">
        <v>10.5</v>
      </c>
      <c r="J45" s="585">
        <v>10</v>
      </c>
      <c r="K45" s="702"/>
      <c r="L45" s="451">
        <v>18.100000000000001</v>
      </c>
      <c r="M45" s="374">
        <v>22.6</v>
      </c>
      <c r="N45" s="374">
        <v>22</v>
      </c>
      <c r="O45" s="374">
        <v>22</v>
      </c>
    </row>
    <row r="46" spans="1:15" s="1" customFormat="1" ht="14.25" customHeight="1" thickBot="1" x14ac:dyDescent="0.25">
      <c r="A46" s="1055"/>
      <c r="B46" s="1058"/>
      <c r="C46" s="1060"/>
      <c r="D46" s="1247"/>
      <c r="E46" s="1071"/>
      <c r="F46" s="1081" t="s">
        <v>46</v>
      </c>
      <c r="G46" s="1099"/>
      <c r="H46" s="441">
        <f t="shared" ref="H46:M46" si="15">H45</f>
        <v>10.5</v>
      </c>
      <c r="I46" s="553">
        <f t="shared" si="15"/>
        <v>10.5</v>
      </c>
      <c r="J46" s="553">
        <f t="shared" si="15"/>
        <v>10</v>
      </c>
      <c r="K46" s="554">
        <f t="shared" si="15"/>
        <v>0</v>
      </c>
      <c r="L46" s="264">
        <f t="shared" si="15"/>
        <v>18.100000000000001</v>
      </c>
      <c r="M46" s="265">
        <f t="shared" si="15"/>
        <v>22.6</v>
      </c>
      <c r="N46" s="265">
        <f t="shared" ref="N46:O46" si="16">N45</f>
        <v>22</v>
      </c>
      <c r="O46" s="265">
        <f t="shared" si="16"/>
        <v>22</v>
      </c>
    </row>
    <row r="47" spans="1:15" s="1" customFormat="1" ht="15" hidden="1" customHeight="1" thickBot="1" x14ac:dyDescent="0.25">
      <c r="A47" s="1053">
        <v>1</v>
      </c>
      <c r="B47" s="1056">
        <v>1</v>
      </c>
      <c r="C47" s="1386">
        <v>12</v>
      </c>
      <c r="D47" s="1533" t="s">
        <v>56</v>
      </c>
      <c r="E47" s="1389" t="s">
        <v>586</v>
      </c>
      <c r="F47" s="17" t="s">
        <v>374</v>
      </c>
      <c r="G47" s="24" t="s">
        <v>72</v>
      </c>
      <c r="H47" s="512">
        <f>I47+K47</f>
        <v>0</v>
      </c>
      <c r="I47" s="707"/>
      <c r="J47" s="707"/>
      <c r="K47" s="513"/>
      <c r="L47" s="933"/>
      <c r="M47" s="926"/>
      <c r="N47" s="926"/>
      <c r="O47" s="926"/>
    </row>
    <row r="48" spans="1:15" s="1" customFormat="1" ht="15" hidden="1" customHeight="1" thickBot="1" x14ac:dyDescent="0.25">
      <c r="A48" s="1055"/>
      <c r="B48" s="1058"/>
      <c r="C48" s="1388"/>
      <c r="D48" s="1563"/>
      <c r="E48" s="1391"/>
      <c r="F48" s="1081" t="s">
        <v>46</v>
      </c>
      <c r="G48" s="1099"/>
      <c r="H48" s="349">
        <f t="shared" ref="H48:M48" si="17">H47</f>
        <v>0</v>
      </c>
      <c r="I48" s="345">
        <f t="shared" si="17"/>
        <v>0</v>
      </c>
      <c r="J48" s="345">
        <f t="shared" si="17"/>
        <v>0</v>
      </c>
      <c r="K48" s="346">
        <f t="shared" si="17"/>
        <v>0</v>
      </c>
      <c r="L48" s="923">
        <f t="shared" si="17"/>
        <v>0</v>
      </c>
      <c r="M48" s="199">
        <f t="shared" si="17"/>
        <v>0</v>
      </c>
      <c r="N48" s="199">
        <f t="shared" ref="N48:O48" si="18">N47</f>
        <v>0</v>
      </c>
      <c r="O48" s="199">
        <f t="shared" si="18"/>
        <v>0</v>
      </c>
    </row>
    <row r="49" spans="1:15" s="1" customFormat="1" ht="15" hidden="1" customHeight="1" thickBot="1" x14ac:dyDescent="0.25">
      <c r="A49" s="1053">
        <v>1</v>
      </c>
      <c r="B49" s="1056">
        <v>1</v>
      </c>
      <c r="C49" s="1046">
        <v>13</v>
      </c>
      <c r="D49" s="1533" t="s">
        <v>55</v>
      </c>
      <c r="E49" s="1389" t="s">
        <v>402</v>
      </c>
      <c r="F49" s="161" t="s">
        <v>374</v>
      </c>
      <c r="G49" s="164" t="s">
        <v>72</v>
      </c>
      <c r="H49" s="152">
        <f>SUM(I49,K49)</f>
        <v>0</v>
      </c>
      <c r="I49" s="153">
        <v>0</v>
      </c>
      <c r="J49" s="153">
        <v>0</v>
      </c>
      <c r="K49" s="138"/>
      <c r="L49" s="163">
        <v>0</v>
      </c>
      <c r="M49" s="202">
        <v>0</v>
      </c>
      <c r="N49" s="202"/>
      <c r="O49" s="202"/>
    </row>
    <row r="50" spans="1:15" s="1" customFormat="1" ht="15" hidden="1" customHeight="1" thickBot="1" x14ac:dyDescent="0.25">
      <c r="A50" s="1055"/>
      <c r="B50" s="1058"/>
      <c r="C50" s="1060"/>
      <c r="D50" s="1563"/>
      <c r="E50" s="1391"/>
      <c r="F50" s="1081" t="s">
        <v>46</v>
      </c>
      <c r="G50" s="1099"/>
      <c r="H50" s="349">
        <f t="shared" ref="H50:K50" si="19">H49</f>
        <v>0</v>
      </c>
      <c r="I50" s="345">
        <f t="shared" si="19"/>
        <v>0</v>
      </c>
      <c r="J50" s="345">
        <f t="shared" si="19"/>
        <v>0</v>
      </c>
      <c r="K50" s="346">
        <f t="shared" si="19"/>
        <v>0</v>
      </c>
      <c r="L50" s="95">
        <v>0</v>
      </c>
      <c r="M50" s="202">
        <v>0</v>
      </c>
      <c r="N50" s="202"/>
      <c r="O50" s="202"/>
    </row>
    <row r="51" spans="1:15" s="1" customFormat="1" ht="15" hidden="1" customHeight="1" thickBot="1" x14ac:dyDescent="0.25">
      <c r="A51" s="1053">
        <v>1</v>
      </c>
      <c r="B51" s="1056">
        <v>1</v>
      </c>
      <c r="C51" s="1046">
        <v>14</v>
      </c>
      <c r="D51" s="1533" t="s">
        <v>68</v>
      </c>
      <c r="E51" s="1389" t="s">
        <v>402</v>
      </c>
      <c r="F51" s="161" t="s">
        <v>374</v>
      </c>
      <c r="G51" s="282" t="s">
        <v>72</v>
      </c>
      <c r="H51" s="152">
        <f>SUM(I51,K51)</f>
        <v>0</v>
      </c>
      <c r="I51" s="153">
        <v>0</v>
      </c>
      <c r="J51" s="153">
        <v>0</v>
      </c>
      <c r="K51" s="138"/>
      <c r="L51" s="163">
        <v>0</v>
      </c>
      <c r="M51" s="202">
        <v>0</v>
      </c>
      <c r="N51" s="202"/>
      <c r="O51" s="202"/>
    </row>
    <row r="52" spans="1:15" s="1" customFormat="1" ht="15" hidden="1" customHeight="1" thickBot="1" x14ac:dyDescent="0.25">
      <c r="A52" s="1055"/>
      <c r="B52" s="1058"/>
      <c r="C52" s="1060"/>
      <c r="D52" s="1563"/>
      <c r="E52" s="1391"/>
      <c r="F52" s="1081" t="s">
        <v>46</v>
      </c>
      <c r="G52" s="1099"/>
      <c r="H52" s="349">
        <f t="shared" ref="H52:K52" si="20">H51</f>
        <v>0</v>
      </c>
      <c r="I52" s="345">
        <f t="shared" si="20"/>
        <v>0</v>
      </c>
      <c r="J52" s="345">
        <f t="shared" si="20"/>
        <v>0</v>
      </c>
      <c r="K52" s="346">
        <f t="shared" si="20"/>
        <v>0</v>
      </c>
      <c r="L52" s="95">
        <v>0</v>
      </c>
      <c r="M52" s="202">
        <v>0</v>
      </c>
      <c r="N52" s="202"/>
      <c r="O52" s="202"/>
    </row>
    <row r="53" spans="1:15" s="1" customFormat="1" ht="15" hidden="1" customHeight="1" thickBot="1" x14ac:dyDescent="0.25">
      <c r="A53" s="1053">
        <v>1</v>
      </c>
      <c r="B53" s="1056">
        <v>1</v>
      </c>
      <c r="C53" s="1046">
        <v>15</v>
      </c>
      <c r="D53" s="1533" t="s">
        <v>507</v>
      </c>
      <c r="E53" s="1389" t="s">
        <v>493</v>
      </c>
      <c r="F53" s="161" t="s">
        <v>374</v>
      </c>
      <c r="G53" s="164" t="s">
        <v>72</v>
      </c>
      <c r="H53" s="350">
        <f>SUM(I53,K53)</f>
        <v>0</v>
      </c>
      <c r="I53" s="339"/>
      <c r="J53" s="339"/>
      <c r="K53" s="343"/>
      <c r="L53" s="101"/>
      <c r="M53" s="202"/>
      <c r="N53" s="202"/>
      <c r="O53" s="202"/>
    </row>
    <row r="54" spans="1:15" s="1" customFormat="1" ht="15" hidden="1" customHeight="1" thickBot="1" x14ac:dyDescent="0.25">
      <c r="A54" s="1055"/>
      <c r="B54" s="1058"/>
      <c r="C54" s="1060"/>
      <c r="D54" s="1563"/>
      <c r="E54" s="1391"/>
      <c r="F54" s="1531" t="s">
        <v>46</v>
      </c>
      <c r="G54" s="1564"/>
      <c r="H54" s="349">
        <f t="shared" ref="H54:M54" si="21">H53</f>
        <v>0</v>
      </c>
      <c r="I54" s="345">
        <f t="shared" si="21"/>
        <v>0</v>
      </c>
      <c r="J54" s="345">
        <f t="shared" si="21"/>
        <v>0</v>
      </c>
      <c r="K54" s="346">
        <f t="shared" si="21"/>
        <v>0</v>
      </c>
      <c r="L54" s="95">
        <f t="shared" si="21"/>
        <v>0</v>
      </c>
      <c r="M54" s="199">
        <f t="shared" si="21"/>
        <v>0</v>
      </c>
      <c r="N54" s="199">
        <f t="shared" ref="N54:O54" si="22">N53</f>
        <v>0</v>
      </c>
      <c r="O54" s="199">
        <f t="shared" si="22"/>
        <v>0</v>
      </c>
    </row>
    <row r="55" spans="1:15" s="3" customFormat="1" ht="15" hidden="1" customHeight="1" x14ac:dyDescent="0.2">
      <c r="A55" s="1053">
        <v>1</v>
      </c>
      <c r="B55" s="1056">
        <v>1</v>
      </c>
      <c r="C55" s="1586">
        <v>16</v>
      </c>
      <c r="D55" s="1607" t="s">
        <v>626</v>
      </c>
      <c r="E55" s="1608" t="s">
        <v>583</v>
      </c>
      <c r="F55" s="170" t="s">
        <v>365</v>
      </c>
      <c r="G55" s="169" t="s">
        <v>72</v>
      </c>
      <c r="H55" s="152">
        <f>I55+K55</f>
        <v>0</v>
      </c>
      <c r="I55" s="153"/>
      <c r="J55" s="153"/>
      <c r="K55" s="138"/>
      <c r="L55" s="163"/>
      <c r="M55" s="203"/>
      <c r="N55" s="203"/>
      <c r="O55" s="203"/>
    </row>
    <row r="56" spans="1:15" s="3" customFormat="1" ht="15" hidden="1" customHeight="1" x14ac:dyDescent="0.2">
      <c r="A56" s="1054"/>
      <c r="B56" s="1057"/>
      <c r="C56" s="1059"/>
      <c r="D56" s="1246"/>
      <c r="E56" s="1390"/>
      <c r="F56" s="170" t="s">
        <v>365</v>
      </c>
      <c r="G56" s="286" t="s">
        <v>537</v>
      </c>
      <c r="H56" s="152">
        <f>I56+K56</f>
        <v>0</v>
      </c>
      <c r="I56" s="153"/>
      <c r="J56" s="153"/>
      <c r="K56" s="138"/>
      <c r="L56" s="163"/>
      <c r="M56" s="203"/>
      <c r="N56" s="203"/>
      <c r="O56" s="203"/>
    </row>
    <row r="57" spans="1:15" s="3" customFormat="1" ht="0.75" hidden="1" customHeight="1" thickBot="1" x14ac:dyDescent="0.25">
      <c r="A57" s="1054"/>
      <c r="B57" s="1057"/>
      <c r="C57" s="1059"/>
      <c r="D57" s="1246"/>
      <c r="E57" s="1390"/>
      <c r="F57" s="326" t="s">
        <v>365</v>
      </c>
      <c r="G57" s="193" t="s">
        <v>73</v>
      </c>
      <c r="H57" s="350">
        <f>I57+K57</f>
        <v>0</v>
      </c>
      <c r="I57" s="339"/>
      <c r="J57" s="339"/>
      <c r="K57" s="343"/>
      <c r="L57" s="101"/>
      <c r="M57" s="200"/>
      <c r="N57" s="200"/>
      <c r="O57" s="200"/>
    </row>
    <row r="58" spans="1:15" s="3" customFormat="1" ht="17.25" hidden="1" customHeight="1" thickBot="1" x14ac:dyDescent="0.25">
      <c r="A58" s="1055"/>
      <c r="B58" s="1058"/>
      <c r="C58" s="1060"/>
      <c r="D58" s="1123"/>
      <c r="E58" s="1391"/>
      <c r="F58" s="1127" t="s">
        <v>46</v>
      </c>
      <c r="G58" s="1176"/>
      <c r="H58" s="480">
        <f t="shared" ref="H58:M58" si="23">H55+H56+H57</f>
        <v>0</v>
      </c>
      <c r="I58" s="486">
        <f t="shared" si="23"/>
        <v>0</v>
      </c>
      <c r="J58" s="486">
        <f t="shared" si="23"/>
        <v>0</v>
      </c>
      <c r="K58" s="482">
        <f t="shared" si="23"/>
        <v>0</v>
      </c>
      <c r="L58" s="95">
        <f t="shared" si="23"/>
        <v>0</v>
      </c>
      <c r="M58" s="199">
        <f t="shared" si="23"/>
        <v>0</v>
      </c>
      <c r="N58" s="199">
        <f t="shared" ref="N58:O58" si="24">N55+N56+N57</f>
        <v>0</v>
      </c>
      <c r="O58" s="199">
        <f t="shared" si="24"/>
        <v>0</v>
      </c>
    </row>
    <row r="59" spans="1:15" s="1" customFormat="1" ht="15" customHeight="1" thickBot="1" x14ac:dyDescent="0.25">
      <c r="A59" s="1053">
        <v>1</v>
      </c>
      <c r="B59" s="1056">
        <v>1</v>
      </c>
      <c r="C59" s="1046">
        <v>11</v>
      </c>
      <c r="D59" s="1623" t="s">
        <v>736</v>
      </c>
      <c r="E59" s="1050"/>
      <c r="F59" s="723" t="s">
        <v>365</v>
      </c>
      <c r="G59" s="748" t="s">
        <v>105</v>
      </c>
      <c r="H59" s="724">
        <v>558.95000000000005</v>
      </c>
      <c r="I59" s="745">
        <v>558.95000000000005</v>
      </c>
      <c r="J59" s="745">
        <v>0</v>
      </c>
      <c r="K59" s="675">
        <v>0</v>
      </c>
      <c r="L59" s="562"/>
      <c r="M59" s="555"/>
      <c r="N59" s="555"/>
      <c r="O59" s="555"/>
    </row>
    <row r="60" spans="1:15" s="1" customFormat="1" ht="14.25" customHeight="1" thickBot="1" x14ac:dyDescent="0.25">
      <c r="A60" s="1055"/>
      <c r="B60" s="1058"/>
      <c r="C60" s="1060"/>
      <c r="D60" s="1624"/>
      <c r="E60" s="1071"/>
      <c r="F60" s="1127" t="s">
        <v>46</v>
      </c>
      <c r="G60" s="1176"/>
      <c r="H60" s="441">
        <f t="shared" ref="H60:N60" si="25">H59</f>
        <v>558.95000000000005</v>
      </c>
      <c r="I60" s="553">
        <f t="shared" si="25"/>
        <v>558.95000000000005</v>
      </c>
      <c r="J60" s="553">
        <f t="shared" si="25"/>
        <v>0</v>
      </c>
      <c r="K60" s="554">
        <f t="shared" si="25"/>
        <v>0</v>
      </c>
      <c r="L60" s="264">
        <f t="shared" si="25"/>
        <v>0</v>
      </c>
      <c r="M60" s="265">
        <f t="shared" si="25"/>
        <v>0</v>
      </c>
      <c r="N60" s="265">
        <f t="shared" si="25"/>
        <v>0</v>
      </c>
      <c r="O60" s="265">
        <f t="shared" ref="O60" si="26">O59</f>
        <v>0</v>
      </c>
    </row>
    <row r="61" spans="1:15" s="3" customFormat="1" ht="15" customHeight="1" x14ac:dyDescent="0.2">
      <c r="A61" s="1053">
        <v>1</v>
      </c>
      <c r="B61" s="1056">
        <v>1</v>
      </c>
      <c r="C61" s="1046">
        <v>17</v>
      </c>
      <c r="D61" s="1159" t="s">
        <v>761</v>
      </c>
      <c r="E61" s="1050" t="s">
        <v>583</v>
      </c>
      <c r="F61" s="458" t="s">
        <v>365</v>
      </c>
      <c r="G61" s="181" t="s">
        <v>72</v>
      </c>
      <c r="H61" s="694">
        <v>61.6</v>
      </c>
      <c r="I61" s="695">
        <v>61.6</v>
      </c>
      <c r="J61" s="695"/>
      <c r="K61" s="696"/>
      <c r="L61" s="708">
        <v>25</v>
      </c>
      <c r="M61" s="214">
        <v>4.3</v>
      </c>
      <c r="N61" s="214">
        <v>20</v>
      </c>
      <c r="O61" s="214">
        <v>25</v>
      </c>
    </row>
    <row r="62" spans="1:15" s="3" customFormat="1" ht="14.25" customHeight="1" thickBot="1" x14ac:dyDescent="0.25">
      <c r="A62" s="1054"/>
      <c r="B62" s="1057"/>
      <c r="C62" s="1059"/>
      <c r="D62" s="1160"/>
      <c r="E62" s="1070"/>
      <c r="F62" s="680" t="s">
        <v>365</v>
      </c>
      <c r="G62" s="661" t="s">
        <v>79</v>
      </c>
      <c r="H62" s="496"/>
      <c r="I62" s="341"/>
      <c r="J62" s="339"/>
      <c r="K62" s="343"/>
      <c r="L62" s="110"/>
      <c r="M62" s="202"/>
      <c r="N62" s="202"/>
      <c r="O62" s="202"/>
    </row>
    <row r="63" spans="1:15" s="3" customFormat="1" ht="15" hidden="1" customHeight="1" x14ac:dyDescent="0.2">
      <c r="A63" s="1054"/>
      <c r="B63" s="1057"/>
      <c r="C63" s="1059"/>
      <c r="D63" s="1160"/>
      <c r="E63" s="1070"/>
      <c r="F63" s="703" t="s">
        <v>365</v>
      </c>
      <c r="G63" s="709" t="s">
        <v>537</v>
      </c>
      <c r="H63" s="350">
        <f>I63+K63</f>
        <v>0</v>
      </c>
      <c r="I63" s="339"/>
      <c r="J63" s="339"/>
      <c r="K63" s="343"/>
      <c r="L63" s="101"/>
      <c r="M63" s="200"/>
      <c r="N63" s="200"/>
      <c r="O63" s="200"/>
    </row>
    <row r="64" spans="1:15" s="3" customFormat="1" ht="14.25" hidden="1" customHeight="1" thickBot="1" x14ac:dyDescent="0.25">
      <c r="A64" s="1054"/>
      <c r="B64" s="1057"/>
      <c r="C64" s="1059"/>
      <c r="D64" s="1160"/>
      <c r="E64" s="1070"/>
      <c r="F64" s="384" t="s">
        <v>365</v>
      </c>
      <c r="G64" s="193" t="s">
        <v>73</v>
      </c>
      <c r="H64" s="503">
        <f>I64+K64</f>
        <v>0</v>
      </c>
      <c r="I64" s="550"/>
      <c r="J64" s="504"/>
      <c r="K64" s="561"/>
      <c r="L64" s="562"/>
      <c r="M64" s="555"/>
      <c r="N64" s="555"/>
      <c r="O64" s="555"/>
    </row>
    <row r="65" spans="1:15" s="3" customFormat="1" ht="17.25" customHeight="1" thickBot="1" x14ac:dyDescent="0.25">
      <c r="A65" s="1055"/>
      <c r="B65" s="1058"/>
      <c r="C65" s="1060"/>
      <c r="D65" s="1167"/>
      <c r="E65" s="1071"/>
      <c r="F65" s="1081" t="s">
        <v>46</v>
      </c>
      <c r="G65" s="1099"/>
      <c r="H65" s="262">
        <f t="shared" ref="H65" si="27">H61+H63+H64+H62</f>
        <v>61.6</v>
      </c>
      <c r="I65" s="553">
        <f t="shared" ref="I65" si="28">I61+I63+I64+I62</f>
        <v>61.6</v>
      </c>
      <c r="J65" s="553">
        <f t="shared" ref="J65" si="29">J61+J63+J64+J62</f>
        <v>0</v>
      </c>
      <c r="K65" s="554">
        <f t="shared" ref="K65" si="30">K61+K63+K64+K62</f>
        <v>0</v>
      </c>
      <c r="L65" s="264">
        <f t="shared" ref="L65" si="31">L61+L63+L64+L62</f>
        <v>25</v>
      </c>
      <c r="M65" s="265">
        <f t="shared" ref="M65:N65" si="32">M61+M63+M64+M62</f>
        <v>4.3</v>
      </c>
      <c r="N65" s="265">
        <f t="shared" si="32"/>
        <v>20</v>
      </c>
      <c r="O65" s="265">
        <f t="shared" ref="O65" si="33">O61+O63+O64+O62</f>
        <v>25</v>
      </c>
    </row>
    <row r="66" spans="1:15" s="3" customFormat="1" ht="14.25" customHeight="1" thickBot="1" x14ac:dyDescent="0.25">
      <c r="A66" s="1053">
        <v>1</v>
      </c>
      <c r="B66" s="1056">
        <v>1</v>
      </c>
      <c r="C66" s="1046">
        <v>18</v>
      </c>
      <c r="D66" s="1159" t="s">
        <v>627</v>
      </c>
      <c r="E66" s="1050" t="s">
        <v>493</v>
      </c>
      <c r="F66" s="705" t="s">
        <v>374</v>
      </c>
      <c r="G66" s="607" t="s">
        <v>72</v>
      </c>
      <c r="H66" s="708"/>
      <c r="I66" s="707"/>
      <c r="J66" s="707"/>
      <c r="K66" s="513"/>
      <c r="L66" s="708">
        <v>4.0999999999999996</v>
      </c>
      <c r="M66" s="214"/>
      <c r="N66" s="214"/>
      <c r="O66" s="214"/>
    </row>
    <row r="67" spans="1:15" s="3" customFormat="1" ht="15" hidden="1" customHeight="1" x14ac:dyDescent="0.2">
      <c r="A67" s="1054"/>
      <c r="B67" s="1057"/>
      <c r="C67" s="1059"/>
      <c r="D67" s="1160"/>
      <c r="E67" s="1070"/>
      <c r="F67" s="703" t="s">
        <v>374</v>
      </c>
      <c r="G67" s="709" t="s">
        <v>537</v>
      </c>
      <c r="H67" s="254">
        <f>I67+K67</f>
        <v>0</v>
      </c>
      <c r="I67" s="126"/>
      <c r="J67" s="126"/>
      <c r="K67" s="342"/>
      <c r="L67" s="110"/>
      <c r="M67" s="202"/>
      <c r="N67" s="202"/>
      <c r="O67" s="202"/>
    </row>
    <row r="68" spans="1:15" s="3" customFormat="1" ht="14.25" hidden="1" customHeight="1" thickBot="1" x14ac:dyDescent="0.25">
      <c r="A68" s="1054"/>
      <c r="B68" s="1057"/>
      <c r="C68" s="1059"/>
      <c r="D68" s="1160"/>
      <c r="E68" s="1070"/>
      <c r="F68" s="384" t="s">
        <v>374</v>
      </c>
      <c r="G68" s="193" t="s">
        <v>73</v>
      </c>
      <c r="H68" s="593">
        <f>I68+K68</f>
        <v>0</v>
      </c>
      <c r="I68" s="594"/>
      <c r="J68" s="594"/>
      <c r="K68" s="569"/>
      <c r="L68" s="506"/>
      <c r="M68" s="507"/>
      <c r="N68" s="507"/>
      <c r="O68" s="507"/>
    </row>
    <row r="69" spans="1:15" s="3" customFormat="1" ht="17.25" customHeight="1" thickBot="1" x14ac:dyDescent="0.25">
      <c r="A69" s="1055"/>
      <c r="B69" s="1058"/>
      <c r="C69" s="1060"/>
      <c r="D69" s="1167"/>
      <c r="E69" s="1071"/>
      <c r="F69" s="1081" t="s">
        <v>46</v>
      </c>
      <c r="G69" s="1099"/>
      <c r="H69" s="441">
        <f t="shared" ref="H69:M69" si="34">H66+H67+H68</f>
        <v>0</v>
      </c>
      <c r="I69" s="553">
        <f t="shared" si="34"/>
        <v>0</v>
      </c>
      <c r="J69" s="553">
        <f t="shared" si="34"/>
        <v>0</v>
      </c>
      <c r="K69" s="554">
        <f t="shared" si="34"/>
        <v>0</v>
      </c>
      <c r="L69" s="264">
        <f t="shared" si="34"/>
        <v>4.0999999999999996</v>
      </c>
      <c r="M69" s="265">
        <f t="shared" si="34"/>
        <v>0</v>
      </c>
      <c r="N69" s="265">
        <f t="shared" ref="N69:O69" si="35">N66+N67+N68</f>
        <v>0</v>
      </c>
      <c r="O69" s="265">
        <f t="shared" si="35"/>
        <v>0</v>
      </c>
    </row>
    <row r="70" spans="1:15" s="1" customFormat="1" ht="15" customHeight="1" thickBot="1" x14ac:dyDescent="0.25">
      <c r="A70" s="1053">
        <v>1</v>
      </c>
      <c r="B70" s="1056">
        <v>1</v>
      </c>
      <c r="C70" s="1059">
        <v>19</v>
      </c>
      <c r="D70" s="1160" t="s">
        <v>641</v>
      </c>
      <c r="E70" s="1070" t="s">
        <v>493</v>
      </c>
      <c r="F70" s="749" t="s">
        <v>374</v>
      </c>
      <c r="G70" s="750" t="s">
        <v>72</v>
      </c>
      <c r="H70" s="600">
        <v>32.4</v>
      </c>
      <c r="I70" s="585">
        <v>32.4</v>
      </c>
      <c r="J70" s="585"/>
      <c r="K70" s="702"/>
      <c r="L70" s="451">
        <v>0.3</v>
      </c>
      <c r="M70" s="99">
        <v>0.5</v>
      </c>
      <c r="N70" s="451">
        <v>1</v>
      </c>
      <c r="O70" s="99">
        <v>1</v>
      </c>
    </row>
    <row r="71" spans="1:15" s="1" customFormat="1" ht="15" customHeight="1" thickBot="1" x14ac:dyDescent="0.25">
      <c r="A71" s="1055"/>
      <c r="B71" s="1058"/>
      <c r="C71" s="1060"/>
      <c r="D71" s="1167"/>
      <c r="E71" s="1071"/>
      <c r="F71" s="1127" t="s">
        <v>46</v>
      </c>
      <c r="G71" s="1176"/>
      <c r="H71" s="808">
        <f t="shared" ref="H71:M71" si="36">H70</f>
        <v>32.4</v>
      </c>
      <c r="I71" s="553">
        <f t="shared" si="36"/>
        <v>32.4</v>
      </c>
      <c r="J71" s="553">
        <f t="shared" si="36"/>
        <v>0</v>
      </c>
      <c r="K71" s="554">
        <f t="shared" si="36"/>
        <v>0</v>
      </c>
      <c r="L71" s="264">
        <f t="shared" si="36"/>
        <v>0.3</v>
      </c>
      <c r="M71" s="265">
        <f t="shared" si="36"/>
        <v>0.5</v>
      </c>
      <c r="N71" s="265">
        <f t="shared" ref="N71:O71" si="37">N70</f>
        <v>1</v>
      </c>
      <c r="O71" s="265">
        <f t="shared" si="37"/>
        <v>1</v>
      </c>
    </row>
    <row r="72" spans="1:15" s="1" customFormat="1" ht="14.25" customHeight="1" x14ac:dyDescent="0.2">
      <c r="A72" s="1053">
        <v>1</v>
      </c>
      <c r="B72" s="1056">
        <v>1</v>
      </c>
      <c r="C72" s="1046">
        <v>20</v>
      </c>
      <c r="D72" s="1159" t="s">
        <v>692</v>
      </c>
      <c r="E72" s="1432" t="s">
        <v>583</v>
      </c>
      <c r="F72" s="586" t="s">
        <v>11</v>
      </c>
      <c r="G72" s="906" t="s">
        <v>73</v>
      </c>
      <c r="H72" s="845">
        <f>SUM(I72,K72)</f>
        <v>13.6</v>
      </c>
      <c r="I72" s="710">
        <v>13.6</v>
      </c>
      <c r="J72" s="710"/>
      <c r="K72" s="688"/>
      <c r="L72" s="708">
        <v>7.8</v>
      </c>
      <c r="M72" s="214">
        <v>5.8</v>
      </c>
      <c r="N72" s="293"/>
      <c r="O72" s="293"/>
    </row>
    <row r="73" spans="1:15" s="1" customFormat="1" ht="15" hidden="1" customHeight="1" x14ac:dyDescent="0.2">
      <c r="A73" s="1054"/>
      <c r="B73" s="1057"/>
      <c r="C73" s="1059"/>
      <c r="D73" s="1160"/>
      <c r="E73" s="1433"/>
      <c r="F73" s="587" t="s">
        <v>11</v>
      </c>
      <c r="G73" s="907" t="s">
        <v>72</v>
      </c>
      <c r="H73" s="904">
        <f>SUM(I73,K73)</f>
        <v>0</v>
      </c>
      <c r="I73" s="339"/>
      <c r="J73" s="339"/>
      <c r="K73" s="343"/>
      <c r="L73" s="101"/>
      <c r="M73" s="200"/>
      <c r="N73" s="202"/>
      <c r="O73" s="202"/>
    </row>
    <row r="74" spans="1:15" s="1" customFormat="1" ht="15" customHeight="1" thickBot="1" x14ac:dyDescent="0.25">
      <c r="A74" s="1054"/>
      <c r="B74" s="1057"/>
      <c r="C74" s="1059"/>
      <c r="D74" s="1160"/>
      <c r="E74" s="1433"/>
      <c r="F74" s="598" t="s">
        <v>11</v>
      </c>
      <c r="G74" s="908" t="s">
        <v>105</v>
      </c>
      <c r="H74" s="905">
        <f>SUM(I74,K74)</f>
        <v>2.4</v>
      </c>
      <c r="I74" s="504">
        <v>2.4</v>
      </c>
      <c r="J74" s="504"/>
      <c r="K74" s="561"/>
      <c r="L74" s="562">
        <v>1.4</v>
      </c>
      <c r="M74" s="555">
        <v>1</v>
      </c>
      <c r="N74" s="507"/>
      <c r="O74" s="507"/>
    </row>
    <row r="75" spans="1:15" s="1" customFormat="1" ht="15" customHeight="1" thickBot="1" x14ac:dyDescent="0.25">
      <c r="A75" s="1055"/>
      <c r="B75" s="1058"/>
      <c r="C75" s="1060"/>
      <c r="D75" s="1167"/>
      <c r="E75" s="1434"/>
      <c r="F75" s="1081" t="s">
        <v>46</v>
      </c>
      <c r="G75" s="1099"/>
      <c r="H75" s="808">
        <f t="shared" ref="H75:M75" si="38">H72+H73+H74</f>
        <v>16</v>
      </c>
      <c r="I75" s="553">
        <f t="shared" si="38"/>
        <v>16</v>
      </c>
      <c r="J75" s="553">
        <f t="shared" si="38"/>
        <v>0</v>
      </c>
      <c r="K75" s="264">
        <f t="shared" si="38"/>
        <v>0</v>
      </c>
      <c r="L75" s="441">
        <f t="shared" si="38"/>
        <v>9.1999999999999993</v>
      </c>
      <c r="M75" s="265">
        <f t="shared" si="38"/>
        <v>6.8</v>
      </c>
      <c r="N75" s="265">
        <f t="shared" ref="N75:O75" si="39">N72+N73+N74</f>
        <v>0</v>
      </c>
      <c r="O75" s="265">
        <f t="shared" si="39"/>
        <v>0</v>
      </c>
    </row>
    <row r="76" spans="1:15" s="1" customFormat="1" ht="15" customHeight="1" thickBot="1" x14ac:dyDescent="0.25">
      <c r="A76" s="1053">
        <v>1</v>
      </c>
      <c r="B76" s="1056">
        <v>1</v>
      </c>
      <c r="C76" s="1046">
        <v>21</v>
      </c>
      <c r="D76" s="1074" t="s">
        <v>755</v>
      </c>
      <c r="E76" s="1050" t="s">
        <v>583</v>
      </c>
      <c r="F76" s="749" t="s">
        <v>374</v>
      </c>
      <c r="G76" s="750" t="s">
        <v>72</v>
      </c>
      <c r="H76" s="909">
        <f>SUM(I76,K76)</f>
        <v>40</v>
      </c>
      <c r="I76" s="373">
        <v>40</v>
      </c>
      <c r="J76" s="373"/>
      <c r="K76" s="465"/>
      <c r="L76" s="451">
        <v>40</v>
      </c>
      <c r="M76" s="374"/>
      <c r="N76" s="374"/>
      <c r="O76" s="374"/>
    </row>
    <row r="77" spans="1:15" s="1" customFormat="1" ht="15" customHeight="1" thickBot="1" x14ac:dyDescent="0.25">
      <c r="A77" s="1055"/>
      <c r="B77" s="1058"/>
      <c r="C77" s="1060"/>
      <c r="D77" s="1247"/>
      <c r="E77" s="1071"/>
      <c r="F77" s="1081" t="s">
        <v>46</v>
      </c>
      <c r="G77" s="1099"/>
      <c r="H77" s="463">
        <f t="shared" ref="H77:M77" si="40">H76</f>
        <v>40</v>
      </c>
      <c r="I77" s="553">
        <f t="shared" si="40"/>
        <v>40</v>
      </c>
      <c r="J77" s="553">
        <f t="shared" si="40"/>
        <v>0</v>
      </c>
      <c r="K77" s="554">
        <f t="shared" si="40"/>
        <v>0</v>
      </c>
      <c r="L77" s="264">
        <f t="shared" si="40"/>
        <v>40</v>
      </c>
      <c r="M77" s="265">
        <f t="shared" si="40"/>
        <v>0</v>
      </c>
      <c r="N77" s="265">
        <f t="shared" ref="N77:O77" si="41">N76</f>
        <v>0</v>
      </c>
      <c r="O77" s="265">
        <f t="shared" si="41"/>
        <v>0</v>
      </c>
    </row>
    <row r="78" spans="1:15" s="1" customFormat="1" ht="15" customHeight="1" thickBot="1" x14ac:dyDescent="0.25">
      <c r="A78" s="1053">
        <v>1</v>
      </c>
      <c r="B78" s="1056">
        <v>1</v>
      </c>
      <c r="C78" s="1046">
        <v>22</v>
      </c>
      <c r="D78" s="1074" t="s">
        <v>730</v>
      </c>
      <c r="E78" s="1044" t="s">
        <v>790</v>
      </c>
      <c r="F78" s="606" t="s">
        <v>365</v>
      </c>
      <c r="G78" s="609" t="s">
        <v>72</v>
      </c>
      <c r="H78" s="909"/>
      <c r="I78" s="373"/>
      <c r="J78" s="373"/>
      <c r="K78" s="465"/>
      <c r="L78" s="451">
        <v>75.900000000000006</v>
      </c>
      <c r="M78" s="374">
        <v>155</v>
      </c>
      <c r="N78" s="374">
        <v>140</v>
      </c>
      <c r="O78" s="374">
        <v>140</v>
      </c>
    </row>
    <row r="79" spans="1:15" s="1" customFormat="1" ht="15" customHeight="1" thickBot="1" x14ac:dyDescent="0.25">
      <c r="A79" s="1055"/>
      <c r="B79" s="1058"/>
      <c r="C79" s="1060"/>
      <c r="D79" s="1247"/>
      <c r="E79" s="1071"/>
      <c r="F79" s="1240" t="s">
        <v>46</v>
      </c>
      <c r="G79" s="1245"/>
      <c r="H79" s="463">
        <f t="shared" ref="H79:N79" si="42">H78</f>
        <v>0</v>
      </c>
      <c r="I79" s="553">
        <f t="shared" si="42"/>
        <v>0</v>
      </c>
      <c r="J79" s="553">
        <f t="shared" si="42"/>
        <v>0</v>
      </c>
      <c r="K79" s="554">
        <f t="shared" si="42"/>
        <v>0</v>
      </c>
      <c r="L79" s="264">
        <f t="shared" si="42"/>
        <v>75.900000000000006</v>
      </c>
      <c r="M79" s="265">
        <f t="shared" si="42"/>
        <v>155</v>
      </c>
      <c r="N79" s="265">
        <f t="shared" si="42"/>
        <v>140</v>
      </c>
      <c r="O79" s="265">
        <f t="shared" ref="O79" si="43">O78</f>
        <v>140</v>
      </c>
    </row>
    <row r="80" spans="1:15" s="1" customFormat="1" ht="15" customHeight="1" thickBot="1" x14ac:dyDescent="0.25">
      <c r="A80" s="1053">
        <v>1</v>
      </c>
      <c r="B80" s="1056">
        <v>1</v>
      </c>
      <c r="C80" s="1046">
        <v>23</v>
      </c>
      <c r="D80" s="1074" t="s">
        <v>792</v>
      </c>
      <c r="E80" s="1044" t="s">
        <v>493</v>
      </c>
      <c r="F80" s="606" t="s">
        <v>365</v>
      </c>
      <c r="G80" s="609" t="s">
        <v>72</v>
      </c>
      <c r="H80" s="909"/>
      <c r="I80" s="373"/>
      <c r="J80" s="373"/>
      <c r="K80" s="465"/>
      <c r="L80" s="451">
        <v>17.2</v>
      </c>
      <c r="M80" s="374">
        <v>42.9</v>
      </c>
      <c r="N80" s="374">
        <v>50</v>
      </c>
      <c r="O80" s="374">
        <v>55</v>
      </c>
    </row>
    <row r="81" spans="1:15" s="1" customFormat="1" ht="15" customHeight="1" thickBot="1" x14ac:dyDescent="0.25">
      <c r="A81" s="1055"/>
      <c r="B81" s="1058"/>
      <c r="C81" s="1060"/>
      <c r="D81" s="1247"/>
      <c r="E81" s="1071"/>
      <c r="F81" s="1081" t="s">
        <v>46</v>
      </c>
      <c r="G81" s="1099"/>
      <c r="H81" s="811">
        <f t="shared" ref="H81:N81" si="44">H80</f>
        <v>0</v>
      </c>
      <c r="I81" s="553">
        <f t="shared" si="44"/>
        <v>0</v>
      </c>
      <c r="J81" s="553">
        <f t="shared" si="44"/>
        <v>0</v>
      </c>
      <c r="K81" s="554">
        <f t="shared" si="44"/>
        <v>0</v>
      </c>
      <c r="L81" s="264">
        <f t="shared" si="44"/>
        <v>17.2</v>
      </c>
      <c r="M81" s="265">
        <f t="shared" si="44"/>
        <v>42.9</v>
      </c>
      <c r="N81" s="265">
        <f t="shared" si="44"/>
        <v>50</v>
      </c>
      <c r="O81" s="265">
        <f t="shared" ref="O81" si="45">O80</f>
        <v>55</v>
      </c>
    </row>
    <row r="82" spans="1:15" s="1" customFormat="1" ht="14.25" customHeight="1" thickBot="1" x14ac:dyDescent="0.25">
      <c r="A82" s="393">
        <v>1</v>
      </c>
      <c r="B82" s="406">
        <v>1</v>
      </c>
      <c r="C82" s="1233" t="s">
        <v>43</v>
      </c>
      <c r="D82" s="1234"/>
      <c r="E82" s="1234"/>
      <c r="F82" s="1224"/>
      <c r="G82" s="1224"/>
      <c r="H82" s="367" t="e">
        <f>H16+H21+H24+H30+H33+H44+H46+H48+H54+H58+H65+H69+H71+H75+H77+H60+#REF!</f>
        <v>#REF!</v>
      </c>
      <c r="I82" s="828" t="e">
        <f>I16+I21+I24+I30+I33+I44+I46+I48+I54+I58+I65+I69+I71+I75+I77+I60+#REF!</f>
        <v>#REF!</v>
      </c>
      <c r="J82" s="828" t="e">
        <f>J16+J21+J24+J30+J33+J44+J46+J48+J54+J58+J65+J69+J71+J75+J77+J60+#REF!</f>
        <v>#REF!</v>
      </c>
      <c r="K82" s="369" t="e">
        <f>K16+K21+K24+K30+K33+K44+K46+K48+K54+K58+K65+K69+K71+K75+K77+K60+#REF!</f>
        <v>#REF!</v>
      </c>
      <c r="L82" s="370">
        <f>L16+L21+L24+L30+L33+L44+L46+L48+L54+L58+L65+L69+L71+L75+L77+L79+L81</f>
        <v>555.6400000000001</v>
      </c>
      <c r="M82" s="370">
        <f t="shared" ref="M82:O82" si="46">M16+M21+M24+M30+M33+M44+M46+M48+M54+M58+M65+M69+M71+M75+M77+M79+M81</f>
        <v>590.04000000000008</v>
      </c>
      <c r="N82" s="370">
        <f t="shared" si="46"/>
        <v>634</v>
      </c>
      <c r="O82" s="370">
        <f t="shared" si="46"/>
        <v>650</v>
      </c>
    </row>
    <row r="83" spans="1:15" s="1" customFormat="1" ht="18" customHeight="1" thickBot="1" x14ac:dyDescent="0.25">
      <c r="A83" s="23">
        <v>1</v>
      </c>
      <c r="B83" s="49">
        <v>2</v>
      </c>
      <c r="C83" s="1168" t="s">
        <v>376</v>
      </c>
      <c r="D83" s="1169"/>
      <c r="E83" s="1169"/>
      <c r="F83" s="1169"/>
      <c r="G83" s="1169"/>
      <c r="H83" s="1169"/>
      <c r="I83" s="1169"/>
      <c r="J83" s="1169"/>
      <c r="K83" s="1169"/>
      <c r="L83" s="1169"/>
      <c r="M83" s="1169"/>
      <c r="N83" s="1169"/>
      <c r="O83" s="1170"/>
    </row>
    <row r="84" spans="1:15" s="1" customFormat="1" ht="15" hidden="1" customHeight="1" thickBot="1" x14ac:dyDescent="0.25">
      <c r="A84" s="1053">
        <v>1</v>
      </c>
      <c r="B84" s="1056">
        <v>2</v>
      </c>
      <c r="C84" s="1059">
        <v>1</v>
      </c>
      <c r="D84" s="1534" t="s">
        <v>377</v>
      </c>
      <c r="E84" s="1390" t="s">
        <v>28</v>
      </c>
      <c r="F84" s="161" t="s">
        <v>365</v>
      </c>
      <c r="G84" s="159" t="s">
        <v>72</v>
      </c>
      <c r="H84" s="277">
        <f>SUM(I84,K84)</f>
        <v>0</v>
      </c>
      <c r="I84" s="278">
        <v>0</v>
      </c>
      <c r="J84" s="278"/>
      <c r="K84" s="279"/>
      <c r="L84" s="408"/>
      <c r="M84" s="333"/>
      <c r="N84" s="333"/>
      <c r="O84" s="333"/>
    </row>
    <row r="85" spans="1:15" s="1" customFormat="1" ht="15" hidden="1" customHeight="1" thickBot="1" x14ac:dyDescent="0.25">
      <c r="A85" s="1055"/>
      <c r="B85" s="1058"/>
      <c r="C85" s="1060"/>
      <c r="D85" s="1563"/>
      <c r="E85" s="1391"/>
      <c r="F85" s="1081" t="s">
        <v>46</v>
      </c>
      <c r="G85" s="1082"/>
      <c r="H85" s="349">
        <f t="shared" ref="H85:K85" si="47">H84</f>
        <v>0</v>
      </c>
      <c r="I85" s="345">
        <f t="shared" si="47"/>
        <v>0</v>
      </c>
      <c r="J85" s="345">
        <f t="shared" si="47"/>
        <v>0</v>
      </c>
      <c r="K85" s="346">
        <f t="shared" si="47"/>
        <v>0</v>
      </c>
      <c r="L85" s="95"/>
      <c r="M85" s="102"/>
      <c r="N85" s="102"/>
      <c r="O85" s="102"/>
    </row>
    <row r="86" spans="1:15" s="1" customFormat="1" ht="16.5" hidden="1" customHeight="1" thickBot="1" x14ac:dyDescent="0.25">
      <c r="A86" s="1053">
        <v>1</v>
      </c>
      <c r="B86" s="1056">
        <v>2</v>
      </c>
      <c r="C86" s="1046">
        <v>2</v>
      </c>
      <c r="D86" s="1533" t="s">
        <v>378</v>
      </c>
      <c r="E86" s="1389" t="s">
        <v>28</v>
      </c>
      <c r="F86" s="161" t="s">
        <v>363</v>
      </c>
      <c r="G86" s="166" t="s">
        <v>72</v>
      </c>
      <c r="H86" s="152">
        <f>SUM(I86,K86)</f>
        <v>0</v>
      </c>
      <c r="I86" s="153">
        <v>0</v>
      </c>
      <c r="J86" s="153"/>
      <c r="K86" s="138"/>
      <c r="L86" s="163"/>
      <c r="M86" s="160"/>
      <c r="N86" s="160"/>
      <c r="O86" s="160"/>
    </row>
    <row r="87" spans="1:15" s="1" customFormat="1" ht="32.25" hidden="1" customHeight="1" thickBot="1" x14ac:dyDescent="0.25">
      <c r="A87" s="1055"/>
      <c r="B87" s="1058"/>
      <c r="C87" s="1060"/>
      <c r="D87" s="1563"/>
      <c r="E87" s="1391"/>
      <c r="F87" s="1081" t="s">
        <v>46</v>
      </c>
      <c r="G87" s="1082"/>
      <c r="H87" s="362">
        <f t="shared" ref="H87:K87" si="48">H86</f>
        <v>0</v>
      </c>
      <c r="I87" s="363">
        <f t="shared" si="48"/>
        <v>0</v>
      </c>
      <c r="J87" s="363">
        <f t="shared" si="48"/>
        <v>0</v>
      </c>
      <c r="K87" s="365">
        <f t="shared" si="48"/>
        <v>0</v>
      </c>
      <c r="L87" s="358"/>
      <c r="M87" s="106"/>
      <c r="N87" s="106"/>
      <c r="O87" s="106"/>
    </row>
    <row r="88" spans="1:15" s="1" customFormat="1" ht="15" hidden="1" customHeight="1" thickBot="1" x14ac:dyDescent="0.25">
      <c r="A88" s="1053">
        <v>1</v>
      </c>
      <c r="B88" s="1056">
        <v>2</v>
      </c>
      <c r="C88" s="1046">
        <v>3</v>
      </c>
      <c r="D88" s="1314" t="s">
        <v>379</v>
      </c>
      <c r="E88" s="1050" t="s">
        <v>587</v>
      </c>
      <c r="F88" s="17" t="s">
        <v>365</v>
      </c>
      <c r="G88" s="11" t="s">
        <v>72</v>
      </c>
      <c r="H88" s="372">
        <f>SUM(I88,K88)</f>
        <v>0</v>
      </c>
      <c r="I88" s="352"/>
      <c r="J88" s="352"/>
      <c r="K88" s="232"/>
      <c r="L88" s="206">
        <v>0</v>
      </c>
      <c r="M88" s="131">
        <v>0</v>
      </c>
      <c r="N88" s="131"/>
      <c r="O88" s="131"/>
    </row>
    <row r="89" spans="1:15" s="1" customFormat="1" ht="18" hidden="1" customHeight="1" thickBot="1" x14ac:dyDescent="0.25">
      <c r="A89" s="1055"/>
      <c r="B89" s="1058"/>
      <c r="C89" s="1060"/>
      <c r="D89" s="1088"/>
      <c r="E89" s="1071"/>
      <c r="F89" s="1081" t="s">
        <v>46</v>
      </c>
      <c r="G89" s="1099"/>
      <c r="H89" s="349">
        <f t="shared" ref="H89:M89" si="49">H88</f>
        <v>0</v>
      </c>
      <c r="I89" s="345">
        <f t="shared" si="49"/>
        <v>0</v>
      </c>
      <c r="J89" s="345">
        <f t="shared" si="49"/>
        <v>0</v>
      </c>
      <c r="K89" s="344">
        <f t="shared" si="49"/>
        <v>0</v>
      </c>
      <c r="L89" s="199">
        <f t="shared" si="49"/>
        <v>0</v>
      </c>
      <c r="M89" s="102">
        <f t="shared" si="49"/>
        <v>0</v>
      </c>
      <c r="N89" s="102">
        <f t="shared" ref="N89:O89" si="50">N88</f>
        <v>0</v>
      </c>
      <c r="O89" s="102">
        <f t="shared" si="50"/>
        <v>0</v>
      </c>
    </row>
    <row r="90" spans="1:15" s="1" customFormat="1" ht="15" hidden="1" customHeight="1" thickBot="1" x14ac:dyDescent="0.25">
      <c r="A90" s="1053">
        <v>1</v>
      </c>
      <c r="B90" s="1056">
        <v>2</v>
      </c>
      <c r="C90" s="1046">
        <v>4</v>
      </c>
      <c r="D90" s="1533" t="s">
        <v>380</v>
      </c>
      <c r="E90" s="1389" t="s">
        <v>28</v>
      </c>
      <c r="F90" s="158" t="s">
        <v>365</v>
      </c>
      <c r="G90" s="285" t="s">
        <v>72</v>
      </c>
      <c r="H90" s="152">
        <f>SUM(I90,K90)</f>
        <v>0</v>
      </c>
      <c r="I90" s="153">
        <v>0</v>
      </c>
      <c r="J90" s="153"/>
      <c r="K90" s="197"/>
      <c r="L90" s="203">
        <v>0</v>
      </c>
      <c r="M90" s="160">
        <v>0</v>
      </c>
      <c r="N90" s="160"/>
      <c r="O90" s="160"/>
    </row>
    <row r="91" spans="1:15" s="1" customFormat="1" ht="15.75" hidden="1" customHeight="1" thickBot="1" x14ac:dyDescent="0.25">
      <c r="A91" s="1055"/>
      <c r="B91" s="1058"/>
      <c r="C91" s="1060"/>
      <c r="D91" s="1563"/>
      <c r="E91" s="1391"/>
      <c r="F91" s="1081" t="s">
        <v>46</v>
      </c>
      <c r="G91" s="1099"/>
      <c r="H91" s="349">
        <f t="shared" ref="H91:K91" si="51">H90</f>
        <v>0</v>
      </c>
      <c r="I91" s="345">
        <f t="shared" si="51"/>
        <v>0</v>
      </c>
      <c r="J91" s="345">
        <f t="shared" si="51"/>
        <v>0</v>
      </c>
      <c r="K91" s="344">
        <f t="shared" si="51"/>
        <v>0</v>
      </c>
      <c r="L91" s="199">
        <v>0</v>
      </c>
      <c r="M91" s="102">
        <v>0</v>
      </c>
      <c r="N91" s="102"/>
      <c r="O91" s="102"/>
    </row>
    <row r="92" spans="1:15" s="1" customFormat="1" ht="17.25" hidden="1" customHeight="1" thickBot="1" x14ac:dyDescent="0.25">
      <c r="A92" s="1053">
        <v>1</v>
      </c>
      <c r="B92" s="1056">
        <v>2</v>
      </c>
      <c r="C92" s="1046">
        <v>5</v>
      </c>
      <c r="D92" s="1533" t="s">
        <v>381</v>
      </c>
      <c r="E92" s="1389" t="s">
        <v>28</v>
      </c>
      <c r="F92" s="161" t="s">
        <v>365</v>
      </c>
      <c r="G92" s="164" t="s">
        <v>72</v>
      </c>
      <c r="H92" s="165">
        <f>SUM(I92,K92)</f>
        <v>0</v>
      </c>
      <c r="I92" s="153">
        <v>0</v>
      </c>
      <c r="J92" s="153"/>
      <c r="K92" s="197"/>
      <c r="L92" s="203">
        <v>0</v>
      </c>
      <c r="M92" s="160">
        <v>0</v>
      </c>
      <c r="N92" s="160"/>
      <c r="O92" s="160"/>
    </row>
    <row r="93" spans="1:15" s="1" customFormat="1" ht="18.75" hidden="1" customHeight="1" thickBot="1" x14ac:dyDescent="0.25">
      <c r="A93" s="1055"/>
      <c r="B93" s="1058"/>
      <c r="C93" s="1060"/>
      <c r="D93" s="1563"/>
      <c r="E93" s="1391"/>
      <c r="F93" s="1081" t="s">
        <v>46</v>
      </c>
      <c r="G93" s="1176"/>
      <c r="H93" s="480">
        <f t="shared" ref="H93:K93" si="52">H92</f>
        <v>0</v>
      </c>
      <c r="I93" s="345">
        <f t="shared" si="52"/>
        <v>0</v>
      </c>
      <c r="J93" s="345">
        <f t="shared" si="52"/>
        <v>0</v>
      </c>
      <c r="K93" s="344">
        <f t="shared" si="52"/>
        <v>0</v>
      </c>
      <c r="L93" s="199">
        <v>0</v>
      </c>
      <c r="M93" s="102">
        <v>0</v>
      </c>
      <c r="N93" s="102"/>
      <c r="O93" s="102"/>
    </row>
    <row r="94" spans="1:15" s="1" customFormat="1" ht="18.75" hidden="1" customHeight="1" x14ac:dyDescent="0.2">
      <c r="A94" s="1053">
        <v>1</v>
      </c>
      <c r="B94" s="1056">
        <v>2</v>
      </c>
      <c r="C94" s="1046">
        <v>6</v>
      </c>
      <c r="D94" s="1533" t="s">
        <v>382</v>
      </c>
      <c r="E94" s="1050" t="s">
        <v>28</v>
      </c>
      <c r="F94" s="17" t="s">
        <v>365</v>
      </c>
      <c r="G94" s="516" t="s">
        <v>79</v>
      </c>
      <c r="H94" s="487"/>
      <c r="I94" s="339"/>
      <c r="J94" s="339"/>
      <c r="K94" s="108"/>
      <c r="L94" s="200"/>
      <c r="M94" s="100"/>
      <c r="N94" s="100"/>
      <c r="O94" s="100"/>
    </row>
    <row r="95" spans="1:15" s="1" customFormat="1" ht="13.5" hidden="1" customHeight="1" x14ac:dyDescent="0.2">
      <c r="A95" s="1054"/>
      <c r="B95" s="1057"/>
      <c r="C95" s="1059"/>
      <c r="D95" s="1534"/>
      <c r="E95" s="1070"/>
      <c r="F95" s="306" t="s">
        <v>365</v>
      </c>
      <c r="G95" s="517" t="s">
        <v>105</v>
      </c>
      <c r="H95" s="518">
        <f>I95+K95</f>
        <v>0</v>
      </c>
      <c r="I95" s="153"/>
      <c r="J95" s="153"/>
      <c r="K95" s="197"/>
      <c r="L95" s="203">
        <v>0</v>
      </c>
      <c r="M95" s="160">
        <v>0</v>
      </c>
      <c r="N95" s="160"/>
      <c r="O95" s="160"/>
    </row>
    <row r="96" spans="1:15" s="1" customFormat="1" ht="15" hidden="1" customHeight="1" thickBot="1" x14ac:dyDescent="0.25">
      <c r="A96" s="1054"/>
      <c r="B96" s="1057"/>
      <c r="C96" s="1059"/>
      <c r="D96" s="1534"/>
      <c r="E96" s="1070"/>
      <c r="F96" s="751" t="s">
        <v>365</v>
      </c>
      <c r="G96" s="752" t="s">
        <v>73</v>
      </c>
      <c r="H96" s="514">
        <f>I96+K96</f>
        <v>0</v>
      </c>
      <c r="I96" s="514"/>
      <c r="J96" s="514"/>
      <c r="K96" s="515"/>
      <c r="L96" s="203">
        <v>0</v>
      </c>
      <c r="M96" s="160">
        <v>0</v>
      </c>
      <c r="N96" s="160"/>
      <c r="O96" s="160"/>
    </row>
    <row r="97" spans="1:15" s="1" customFormat="1" ht="16.95" hidden="1" customHeight="1" thickBot="1" x14ac:dyDescent="0.25">
      <c r="A97" s="1054"/>
      <c r="B97" s="1057"/>
      <c r="C97" s="1059"/>
      <c r="D97" s="1534"/>
      <c r="E97" s="1070"/>
      <c r="F97" s="606" t="s">
        <v>365</v>
      </c>
      <c r="G97" s="86" t="s">
        <v>72</v>
      </c>
      <c r="H97" s="753">
        <v>3.08</v>
      </c>
      <c r="I97" s="754">
        <v>3.08</v>
      </c>
      <c r="J97" s="754">
        <v>0</v>
      </c>
      <c r="K97" s="738">
        <v>0</v>
      </c>
      <c r="L97" s="490"/>
      <c r="M97" s="490"/>
      <c r="N97" s="490"/>
      <c r="O97" s="490"/>
    </row>
    <row r="98" spans="1:15" s="1" customFormat="1" ht="14.4" hidden="1" customHeight="1" thickBot="1" x14ac:dyDescent="0.25">
      <c r="A98" s="1055"/>
      <c r="B98" s="1058"/>
      <c r="C98" s="1060"/>
      <c r="D98" s="1563"/>
      <c r="E98" s="1071"/>
      <c r="F98" s="1081" t="s">
        <v>46</v>
      </c>
      <c r="G98" s="1099"/>
      <c r="H98" s="262">
        <f>H94+H97</f>
        <v>3.08</v>
      </c>
      <c r="I98" s="553">
        <f t="shared" ref="I98:L98" si="53">I94+I97</f>
        <v>3.08</v>
      </c>
      <c r="J98" s="553">
        <f t="shared" si="53"/>
        <v>0</v>
      </c>
      <c r="K98" s="554">
        <f t="shared" si="53"/>
        <v>0</v>
      </c>
      <c r="L98" s="554">
        <f t="shared" si="53"/>
        <v>0</v>
      </c>
      <c r="M98" s="554">
        <f t="shared" ref="M98" si="54">M94+M97</f>
        <v>0</v>
      </c>
      <c r="N98" s="554">
        <f t="shared" ref="N98:O98" si="55">N94+N97</f>
        <v>0</v>
      </c>
      <c r="O98" s="554">
        <f t="shared" si="55"/>
        <v>0</v>
      </c>
    </row>
    <row r="99" spans="1:15" s="1" customFormat="1" ht="12.6" hidden="1" customHeight="1" x14ac:dyDescent="0.2">
      <c r="A99" s="1053">
        <v>1</v>
      </c>
      <c r="B99" s="1056">
        <v>2</v>
      </c>
      <c r="C99" s="1046">
        <v>7</v>
      </c>
      <c r="D99" s="1533" t="s">
        <v>683</v>
      </c>
      <c r="E99" s="1050" t="s">
        <v>704</v>
      </c>
      <c r="F99" s="703" t="s">
        <v>374</v>
      </c>
      <c r="G99" s="742" t="s">
        <v>560</v>
      </c>
      <c r="H99" s="512"/>
      <c r="I99" s="707"/>
      <c r="J99" s="707"/>
      <c r="K99" s="513"/>
      <c r="L99" s="743"/>
      <c r="M99" s="293"/>
      <c r="N99" s="293"/>
      <c r="O99" s="293"/>
    </row>
    <row r="100" spans="1:15" s="1" customFormat="1" ht="13.2" hidden="1" customHeight="1" x14ac:dyDescent="0.2">
      <c r="A100" s="1054"/>
      <c r="B100" s="1057"/>
      <c r="C100" s="1059"/>
      <c r="D100" s="1534"/>
      <c r="E100" s="1070"/>
      <c r="F100" s="383" t="s">
        <v>374</v>
      </c>
      <c r="G100" s="416" t="s">
        <v>79</v>
      </c>
      <c r="H100" s="350"/>
      <c r="I100" s="339"/>
      <c r="J100" s="339"/>
      <c r="K100" s="343"/>
      <c r="L100" s="110"/>
      <c r="M100" s="202"/>
      <c r="N100" s="202"/>
      <c r="O100" s="202"/>
    </row>
    <row r="101" spans="1:15" s="1" customFormat="1" ht="11.4" hidden="1" customHeight="1" thickBot="1" x14ac:dyDescent="0.25">
      <c r="A101" s="1054"/>
      <c r="B101" s="1057"/>
      <c r="C101" s="1059"/>
      <c r="D101" s="1534"/>
      <c r="E101" s="1070"/>
      <c r="F101" s="384" t="s">
        <v>374</v>
      </c>
      <c r="G101" s="308" t="s">
        <v>565</v>
      </c>
      <c r="H101" s="350">
        <f t="shared" ref="H101" si="56">SUM(I101,K101)</f>
        <v>0</v>
      </c>
      <c r="I101" s="339"/>
      <c r="J101" s="339"/>
      <c r="K101" s="343"/>
      <c r="L101" s="110"/>
      <c r="M101" s="202"/>
      <c r="N101" s="202"/>
      <c r="O101" s="202"/>
    </row>
    <row r="102" spans="1:15" s="1" customFormat="1" ht="14.4" hidden="1" customHeight="1" thickBot="1" x14ac:dyDescent="0.25">
      <c r="A102" s="1055"/>
      <c r="B102" s="1058"/>
      <c r="C102" s="1060"/>
      <c r="D102" s="1563"/>
      <c r="E102" s="1071"/>
      <c r="F102" s="1127" t="s">
        <v>46</v>
      </c>
      <c r="G102" s="1176"/>
      <c r="H102" s="96">
        <f t="shared" ref="H102:M102" si="57">H99+H100+H101</f>
        <v>0</v>
      </c>
      <c r="I102" s="345">
        <f t="shared" si="57"/>
        <v>0</v>
      </c>
      <c r="J102" s="345">
        <f t="shared" si="57"/>
        <v>0</v>
      </c>
      <c r="K102" s="346">
        <f t="shared" si="57"/>
        <v>0</v>
      </c>
      <c r="L102" s="95">
        <f t="shared" si="57"/>
        <v>0</v>
      </c>
      <c r="M102" s="199">
        <f t="shared" si="57"/>
        <v>0</v>
      </c>
      <c r="N102" s="199">
        <f t="shared" ref="N102:O102" si="58">N99+N100+N101</f>
        <v>0</v>
      </c>
      <c r="O102" s="199">
        <f t="shared" si="58"/>
        <v>0</v>
      </c>
    </row>
    <row r="103" spans="1:15" s="1" customFormat="1" ht="15" customHeight="1" thickBot="1" x14ac:dyDescent="0.25">
      <c r="A103" s="1053">
        <v>1</v>
      </c>
      <c r="B103" s="1056">
        <v>2</v>
      </c>
      <c r="C103" s="1046">
        <v>8</v>
      </c>
      <c r="D103" s="1074" t="s">
        <v>383</v>
      </c>
      <c r="E103" s="1050" t="s">
        <v>586</v>
      </c>
      <c r="F103" s="606" t="s">
        <v>365</v>
      </c>
      <c r="G103" s="609" t="s">
        <v>72</v>
      </c>
      <c r="H103" s="599">
        <v>3.08</v>
      </c>
      <c r="I103" s="571">
        <v>3.08</v>
      </c>
      <c r="J103" s="571">
        <v>0</v>
      </c>
      <c r="K103" s="572">
        <v>0</v>
      </c>
      <c r="L103" s="562"/>
      <c r="M103" s="555"/>
      <c r="N103" s="555"/>
      <c r="O103" s="555"/>
    </row>
    <row r="104" spans="1:15" s="1" customFormat="1" ht="13.2" customHeight="1" thickBot="1" x14ac:dyDescent="0.25">
      <c r="A104" s="1055"/>
      <c r="B104" s="1058"/>
      <c r="C104" s="1060"/>
      <c r="D104" s="1247"/>
      <c r="E104" s="1071"/>
      <c r="F104" s="1081" t="s">
        <v>46</v>
      </c>
      <c r="G104" s="1099"/>
      <c r="H104" s="441">
        <f t="shared" ref="H104:M104" si="59">H103</f>
        <v>3.08</v>
      </c>
      <c r="I104" s="553">
        <f t="shared" si="59"/>
        <v>3.08</v>
      </c>
      <c r="J104" s="553">
        <f t="shared" si="59"/>
        <v>0</v>
      </c>
      <c r="K104" s="554">
        <f t="shared" si="59"/>
        <v>0</v>
      </c>
      <c r="L104" s="264">
        <f t="shared" si="59"/>
        <v>0</v>
      </c>
      <c r="M104" s="265">
        <f t="shared" si="59"/>
        <v>0</v>
      </c>
      <c r="N104" s="265">
        <f t="shared" ref="N104:O104" si="60">N103</f>
        <v>0</v>
      </c>
      <c r="O104" s="265">
        <f t="shared" si="60"/>
        <v>0</v>
      </c>
    </row>
    <row r="105" spans="1:15" s="1" customFormat="1" ht="15" hidden="1" customHeight="1" x14ac:dyDescent="0.2">
      <c r="A105" s="1053">
        <v>1</v>
      </c>
      <c r="B105" s="1056">
        <v>2</v>
      </c>
      <c r="C105" s="1046">
        <v>9</v>
      </c>
      <c r="D105" s="1533" t="s">
        <v>384</v>
      </c>
      <c r="E105" s="1050" t="s">
        <v>27</v>
      </c>
      <c r="F105" s="608" t="s">
        <v>11</v>
      </c>
      <c r="G105" s="55" t="s">
        <v>72</v>
      </c>
      <c r="H105" s="694">
        <v>74.3</v>
      </c>
      <c r="I105" s="695">
        <v>74.3</v>
      </c>
      <c r="J105" s="695"/>
      <c r="K105" s="696"/>
      <c r="L105" s="708"/>
      <c r="M105" s="214"/>
      <c r="N105" s="214"/>
      <c r="O105" s="214"/>
    </row>
    <row r="106" spans="1:15" s="1" customFormat="1" ht="15" hidden="1" customHeight="1" thickBot="1" x14ac:dyDescent="0.25">
      <c r="A106" s="1054"/>
      <c r="B106" s="1057"/>
      <c r="C106" s="1059"/>
      <c r="D106" s="1534"/>
      <c r="E106" s="1070"/>
      <c r="F106" s="613" t="s">
        <v>11</v>
      </c>
      <c r="G106" s="625" t="s">
        <v>73</v>
      </c>
      <c r="H106" s="617"/>
      <c r="I106" s="339"/>
      <c r="J106" s="339"/>
      <c r="K106" s="343"/>
      <c r="L106" s="101"/>
      <c r="M106" s="200"/>
      <c r="N106" s="200"/>
      <c r="O106" s="200"/>
    </row>
    <row r="107" spans="1:15" s="1" customFormat="1" ht="15" hidden="1" customHeight="1" x14ac:dyDescent="0.2">
      <c r="A107" s="1054"/>
      <c r="B107" s="1057"/>
      <c r="C107" s="1059"/>
      <c r="D107" s="1534"/>
      <c r="E107" s="1070"/>
      <c r="F107" s="706" t="s">
        <v>11</v>
      </c>
      <c r="G107" s="742" t="s">
        <v>105</v>
      </c>
      <c r="H107" s="347"/>
      <c r="I107" s="339"/>
      <c r="J107" s="339"/>
      <c r="K107" s="343"/>
      <c r="L107" s="101">
        <v>0</v>
      </c>
      <c r="M107" s="200">
        <v>0</v>
      </c>
      <c r="N107" s="200"/>
      <c r="O107" s="200"/>
    </row>
    <row r="108" spans="1:15" s="1" customFormat="1" ht="15" hidden="1" customHeight="1" thickBot="1" x14ac:dyDescent="0.25">
      <c r="A108" s="1054"/>
      <c r="B108" s="1057"/>
      <c r="C108" s="1059"/>
      <c r="D108" s="1534"/>
      <c r="E108" s="1070"/>
      <c r="F108" s="567" t="s">
        <v>11</v>
      </c>
      <c r="G108" s="604" t="s">
        <v>74</v>
      </c>
      <c r="H108" s="668"/>
      <c r="I108" s="504"/>
      <c r="J108" s="504"/>
      <c r="K108" s="561"/>
      <c r="L108" s="562">
        <v>0</v>
      </c>
      <c r="M108" s="555">
        <v>0</v>
      </c>
      <c r="N108" s="555"/>
      <c r="O108" s="555"/>
    </row>
    <row r="109" spans="1:15" s="1" customFormat="1" ht="15" hidden="1" customHeight="1" thickBot="1" x14ac:dyDescent="0.25">
      <c r="A109" s="1055"/>
      <c r="B109" s="1058"/>
      <c r="C109" s="1060"/>
      <c r="D109" s="1563"/>
      <c r="E109" s="1071"/>
      <c r="F109" s="1081" t="s">
        <v>46</v>
      </c>
      <c r="G109" s="1099"/>
      <c r="H109" s="262">
        <f t="shared" ref="H109:M109" si="61">H105+H106+H107+H108</f>
        <v>74.3</v>
      </c>
      <c r="I109" s="553">
        <f t="shared" si="61"/>
        <v>74.3</v>
      </c>
      <c r="J109" s="553">
        <f t="shared" si="61"/>
        <v>0</v>
      </c>
      <c r="K109" s="554">
        <f t="shared" si="61"/>
        <v>0</v>
      </c>
      <c r="L109" s="264">
        <f t="shared" si="61"/>
        <v>0</v>
      </c>
      <c r="M109" s="265">
        <f t="shared" si="61"/>
        <v>0</v>
      </c>
      <c r="N109" s="265">
        <f t="shared" ref="N109:O109" si="62">N105+N106+N107+N108</f>
        <v>0</v>
      </c>
      <c r="O109" s="265">
        <f t="shared" si="62"/>
        <v>0</v>
      </c>
    </row>
    <row r="110" spans="1:15" s="1" customFormat="1" ht="15" hidden="1" customHeight="1" x14ac:dyDescent="0.2">
      <c r="A110" s="1053">
        <v>1</v>
      </c>
      <c r="B110" s="1056">
        <v>2</v>
      </c>
      <c r="C110" s="1046">
        <v>10</v>
      </c>
      <c r="D110" s="1533" t="s">
        <v>385</v>
      </c>
      <c r="E110" s="1389" t="s">
        <v>27</v>
      </c>
      <c r="F110" s="755" t="s">
        <v>365</v>
      </c>
      <c r="G110" s="756" t="s">
        <v>72</v>
      </c>
      <c r="H110" s="551">
        <f>I110+K110</f>
        <v>0</v>
      </c>
      <c r="I110" s="713"/>
      <c r="J110" s="713"/>
      <c r="K110" s="746"/>
      <c r="L110" s="715">
        <v>0</v>
      </c>
      <c r="M110" s="332">
        <v>0</v>
      </c>
      <c r="N110" s="332"/>
      <c r="O110" s="332"/>
    </row>
    <row r="111" spans="1:15" s="1" customFormat="1" ht="15" hidden="1" customHeight="1" thickBot="1" x14ac:dyDescent="0.25">
      <c r="A111" s="1054"/>
      <c r="B111" s="1057"/>
      <c r="C111" s="1059"/>
      <c r="D111" s="1534"/>
      <c r="E111" s="1390"/>
      <c r="F111" s="161" t="s">
        <v>365</v>
      </c>
      <c r="G111" s="164" t="s">
        <v>73</v>
      </c>
      <c r="H111" s="152">
        <f>I111+K111</f>
        <v>0</v>
      </c>
      <c r="I111" s="153"/>
      <c r="J111" s="153"/>
      <c r="K111" s="138"/>
      <c r="L111" s="163">
        <v>0</v>
      </c>
      <c r="M111" s="203">
        <v>0</v>
      </c>
      <c r="N111" s="203"/>
      <c r="O111" s="203"/>
    </row>
    <row r="112" spans="1:15" s="1" customFormat="1" ht="15" hidden="1" customHeight="1" thickBot="1" x14ac:dyDescent="0.25">
      <c r="A112" s="1055"/>
      <c r="B112" s="1058"/>
      <c r="C112" s="1060"/>
      <c r="D112" s="1563"/>
      <c r="E112" s="1391"/>
      <c r="F112" s="1081" t="s">
        <v>46</v>
      </c>
      <c r="G112" s="1099"/>
      <c r="H112" s="349">
        <f t="shared" ref="H112:K112" si="63">H110+H111</f>
        <v>0</v>
      </c>
      <c r="I112" s="345">
        <f t="shared" si="63"/>
        <v>0</v>
      </c>
      <c r="J112" s="345">
        <f t="shared" si="63"/>
        <v>0</v>
      </c>
      <c r="K112" s="346">
        <f t="shared" si="63"/>
        <v>0</v>
      </c>
      <c r="L112" s="95">
        <v>0</v>
      </c>
      <c r="M112" s="199">
        <v>0</v>
      </c>
      <c r="N112" s="199"/>
      <c r="O112" s="199"/>
    </row>
    <row r="113" spans="1:16" s="1" customFormat="1" ht="15" hidden="1" customHeight="1" x14ac:dyDescent="0.2">
      <c r="A113" s="1053">
        <v>1</v>
      </c>
      <c r="B113" s="1056">
        <v>2</v>
      </c>
      <c r="C113" s="1046">
        <v>11</v>
      </c>
      <c r="D113" s="1533" t="s">
        <v>386</v>
      </c>
      <c r="E113" s="1389" t="s">
        <v>402</v>
      </c>
      <c r="F113" s="158" t="s">
        <v>369</v>
      </c>
      <c r="G113" s="285" t="s">
        <v>73</v>
      </c>
      <c r="H113" s="152">
        <f>SUM(I113,K113)</f>
        <v>0</v>
      </c>
      <c r="I113" s="153">
        <v>0</v>
      </c>
      <c r="J113" s="153"/>
      <c r="K113" s="138"/>
      <c r="L113" s="163">
        <v>0</v>
      </c>
      <c r="M113" s="203">
        <v>0</v>
      </c>
      <c r="N113" s="203"/>
      <c r="O113" s="203"/>
    </row>
    <row r="114" spans="1:16" s="1" customFormat="1" ht="15" hidden="1" customHeight="1" thickBot="1" x14ac:dyDescent="0.25">
      <c r="A114" s="1054"/>
      <c r="B114" s="1057"/>
      <c r="C114" s="1059"/>
      <c r="D114" s="1534"/>
      <c r="E114" s="1390"/>
      <c r="F114" s="161" t="s">
        <v>369</v>
      </c>
      <c r="G114" s="164" t="s">
        <v>105</v>
      </c>
      <c r="H114" s="152">
        <f>I114+K114</f>
        <v>0</v>
      </c>
      <c r="I114" s="153">
        <v>0</v>
      </c>
      <c r="J114" s="153"/>
      <c r="K114" s="160"/>
      <c r="L114" s="163">
        <v>0</v>
      </c>
      <c r="M114" s="203">
        <v>0</v>
      </c>
      <c r="N114" s="203"/>
      <c r="O114" s="203"/>
    </row>
    <row r="115" spans="1:16" s="1" customFormat="1" ht="15" hidden="1" customHeight="1" thickBot="1" x14ac:dyDescent="0.25">
      <c r="A115" s="1055"/>
      <c r="B115" s="1058"/>
      <c r="C115" s="1060"/>
      <c r="D115" s="1563"/>
      <c r="E115" s="1391"/>
      <c r="F115" s="1081" t="s">
        <v>46</v>
      </c>
      <c r="G115" s="1099"/>
      <c r="H115" s="349">
        <f t="shared" ref="H115:K115" si="64">H113+H114</f>
        <v>0</v>
      </c>
      <c r="I115" s="345">
        <f t="shared" si="64"/>
        <v>0</v>
      </c>
      <c r="J115" s="345">
        <f t="shared" si="64"/>
        <v>0</v>
      </c>
      <c r="K115" s="346">
        <f t="shared" si="64"/>
        <v>0</v>
      </c>
      <c r="L115" s="95">
        <v>0</v>
      </c>
      <c r="M115" s="199">
        <v>0</v>
      </c>
      <c r="N115" s="199"/>
      <c r="O115" s="199"/>
    </row>
    <row r="116" spans="1:16" s="1" customFormat="1" ht="15" hidden="1" customHeight="1" x14ac:dyDescent="0.2">
      <c r="A116" s="1053">
        <v>1</v>
      </c>
      <c r="B116" s="1056">
        <v>2</v>
      </c>
      <c r="C116" s="1046">
        <v>12</v>
      </c>
      <c r="D116" s="1533" t="s">
        <v>387</v>
      </c>
      <c r="E116" s="1389" t="s">
        <v>457</v>
      </c>
      <c r="F116" s="331" t="s">
        <v>365</v>
      </c>
      <c r="G116" s="285" t="s">
        <v>73</v>
      </c>
      <c r="H116" s="152">
        <f>SUM(I116,K116)</f>
        <v>0</v>
      </c>
      <c r="I116" s="153">
        <v>0</v>
      </c>
      <c r="J116" s="153"/>
      <c r="K116" s="160"/>
      <c r="L116" s="163">
        <v>0</v>
      </c>
      <c r="M116" s="203">
        <v>0</v>
      </c>
      <c r="N116" s="203"/>
      <c r="O116" s="203"/>
    </row>
    <row r="117" spans="1:16" s="1" customFormat="1" ht="15" hidden="1" customHeight="1" thickBot="1" x14ac:dyDescent="0.25">
      <c r="A117" s="1054"/>
      <c r="B117" s="1057"/>
      <c r="C117" s="1059"/>
      <c r="D117" s="1534"/>
      <c r="E117" s="1390"/>
      <c r="F117" s="403" t="s">
        <v>365</v>
      </c>
      <c r="G117" s="287" t="s">
        <v>105</v>
      </c>
      <c r="H117" s="152">
        <f>SUM(I117,K117)</f>
        <v>0</v>
      </c>
      <c r="I117" s="153">
        <v>0</v>
      </c>
      <c r="J117" s="153"/>
      <c r="K117" s="160"/>
      <c r="L117" s="163">
        <v>0</v>
      </c>
      <c r="M117" s="203">
        <v>0</v>
      </c>
      <c r="N117" s="203"/>
      <c r="O117" s="203"/>
    </row>
    <row r="118" spans="1:16" s="1" customFormat="1" ht="15" hidden="1" customHeight="1" thickBot="1" x14ac:dyDescent="0.25">
      <c r="A118" s="1055"/>
      <c r="B118" s="1058"/>
      <c r="C118" s="1060"/>
      <c r="D118" s="1563"/>
      <c r="E118" s="1391"/>
      <c r="F118" s="1127" t="s">
        <v>46</v>
      </c>
      <c r="G118" s="1176"/>
      <c r="H118" s="349">
        <f t="shared" ref="H118:K118" si="65">H116+H117</f>
        <v>0</v>
      </c>
      <c r="I118" s="345">
        <f t="shared" si="65"/>
        <v>0</v>
      </c>
      <c r="J118" s="345">
        <f t="shared" si="65"/>
        <v>0</v>
      </c>
      <c r="K118" s="346">
        <f t="shared" si="65"/>
        <v>0</v>
      </c>
      <c r="L118" s="95">
        <v>0</v>
      </c>
      <c r="M118" s="199">
        <v>0</v>
      </c>
      <c r="N118" s="199"/>
      <c r="O118" s="199"/>
    </row>
    <row r="119" spans="1:16" s="1" customFormat="1" ht="15" customHeight="1" x14ac:dyDescent="0.2">
      <c r="A119" s="1053">
        <v>1</v>
      </c>
      <c r="B119" s="1056">
        <v>2</v>
      </c>
      <c r="C119" s="1046">
        <v>13</v>
      </c>
      <c r="D119" s="1074" t="s">
        <v>438</v>
      </c>
      <c r="E119" s="1050" t="s">
        <v>586</v>
      </c>
      <c r="F119" s="757" t="s">
        <v>11</v>
      </c>
      <c r="G119" s="50" t="s">
        <v>72</v>
      </c>
      <c r="H119" s="534">
        <v>143.69999999999999</v>
      </c>
      <c r="I119" s="470">
        <v>143.69999999999999</v>
      </c>
      <c r="J119" s="470"/>
      <c r="K119" s="471"/>
      <c r="L119" s="101"/>
      <c r="M119" s="200"/>
      <c r="N119" s="200"/>
      <c r="O119" s="200"/>
    </row>
    <row r="120" spans="1:16" s="1" customFormat="1" ht="15" customHeight="1" thickBot="1" x14ac:dyDescent="0.25">
      <c r="A120" s="1054"/>
      <c r="B120" s="1057"/>
      <c r="C120" s="1059"/>
      <c r="D120" s="1075"/>
      <c r="E120" s="1070"/>
      <c r="F120" s="758" t="s">
        <v>11</v>
      </c>
      <c r="G120" s="624" t="s">
        <v>560</v>
      </c>
      <c r="H120" s="562"/>
      <c r="I120" s="504"/>
      <c r="J120" s="504"/>
      <c r="K120" s="490"/>
      <c r="L120" s="562">
        <v>304</v>
      </c>
      <c r="M120" s="555"/>
      <c r="N120" s="555"/>
      <c r="O120" s="555"/>
    </row>
    <row r="121" spans="1:16" s="1" customFormat="1" ht="15" customHeight="1" thickBot="1" x14ac:dyDescent="0.25">
      <c r="A121" s="1055"/>
      <c r="B121" s="1058"/>
      <c r="C121" s="1060"/>
      <c r="D121" s="1247"/>
      <c r="E121" s="1071"/>
      <c r="F121" s="1081" t="s">
        <v>46</v>
      </c>
      <c r="G121" s="1099"/>
      <c r="H121" s="262">
        <f t="shared" ref="H121:M121" si="66">+H119+H120</f>
        <v>143.69999999999999</v>
      </c>
      <c r="I121" s="553">
        <f t="shared" si="66"/>
        <v>143.69999999999999</v>
      </c>
      <c r="J121" s="553">
        <f t="shared" si="66"/>
        <v>0</v>
      </c>
      <c r="K121" s="554">
        <f t="shared" si="66"/>
        <v>0</v>
      </c>
      <c r="L121" s="264">
        <f t="shared" si="66"/>
        <v>304</v>
      </c>
      <c r="M121" s="265">
        <f t="shared" si="66"/>
        <v>0</v>
      </c>
      <c r="N121" s="265">
        <f t="shared" ref="N121:O121" si="67">+N119+N120</f>
        <v>0</v>
      </c>
      <c r="O121" s="265">
        <f t="shared" si="67"/>
        <v>0</v>
      </c>
    </row>
    <row r="122" spans="1:16" s="1" customFormat="1" ht="15" hidden="1" customHeight="1" thickBot="1" x14ac:dyDescent="0.25">
      <c r="A122" s="1053">
        <v>1</v>
      </c>
      <c r="B122" s="1056">
        <v>2</v>
      </c>
      <c r="C122" s="1046">
        <v>14</v>
      </c>
      <c r="D122" s="1533" t="s">
        <v>439</v>
      </c>
      <c r="E122" s="1389" t="s">
        <v>27</v>
      </c>
      <c r="F122" s="755" t="s">
        <v>11</v>
      </c>
      <c r="G122" s="756" t="s">
        <v>72</v>
      </c>
      <c r="H122" s="551">
        <f>SUM(I122,K122)</f>
        <v>0</v>
      </c>
      <c r="I122" s="713"/>
      <c r="J122" s="713"/>
      <c r="K122" s="714"/>
      <c r="L122" s="715">
        <v>0</v>
      </c>
      <c r="M122" s="332">
        <v>0</v>
      </c>
      <c r="N122" s="332"/>
      <c r="O122" s="332"/>
    </row>
    <row r="123" spans="1:16" s="1" customFormat="1" ht="14.25" hidden="1" customHeight="1" thickBot="1" x14ac:dyDescent="0.25">
      <c r="A123" s="1055"/>
      <c r="B123" s="1058"/>
      <c r="C123" s="1060"/>
      <c r="D123" s="1563"/>
      <c r="E123" s="1391"/>
      <c r="F123" s="1081" t="s">
        <v>46</v>
      </c>
      <c r="G123" s="1099"/>
      <c r="H123" s="349">
        <f t="shared" ref="H123:K123" si="68">H122</f>
        <v>0</v>
      </c>
      <c r="I123" s="345">
        <f t="shared" si="68"/>
        <v>0</v>
      </c>
      <c r="J123" s="345">
        <f t="shared" si="68"/>
        <v>0</v>
      </c>
      <c r="K123" s="102">
        <f t="shared" si="68"/>
        <v>0</v>
      </c>
      <c r="L123" s="95">
        <v>0</v>
      </c>
      <c r="M123" s="199">
        <v>0</v>
      </c>
      <c r="N123" s="199"/>
      <c r="O123" s="199"/>
    </row>
    <row r="124" spans="1:16" s="3" customFormat="1" ht="13.5" hidden="1" customHeight="1" thickBot="1" x14ac:dyDescent="0.25">
      <c r="A124" s="1053">
        <v>1</v>
      </c>
      <c r="B124" s="1056">
        <v>2</v>
      </c>
      <c r="C124" s="1386">
        <v>15</v>
      </c>
      <c r="D124" s="1533" t="s">
        <v>598</v>
      </c>
      <c r="E124" s="1389" t="s">
        <v>588</v>
      </c>
      <c r="F124" s="161" t="s">
        <v>12</v>
      </c>
      <c r="G124" s="180" t="s">
        <v>72</v>
      </c>
      <c r="H124" s="152">
        <f>SUM(I124,K124)</f>
        <v>0</v>
      </c>
      <c r="I124" s="153"/>
      <c r="J124" s="153"/>
      <c r="K124" s="160"/>
      <c r="L124" s="163"/>
      <c r="M124" s="203"/>
      <c r="N124" s="203"/>
      <c r="O124" s="203"/>
    </row>
    <row r="125" spans="1:16" s="3" customFormat="1" ht="20.25" hidden="1" customHeight="1" thickBot="1" x14ac:dyDescent="0.25">
      <c r="A125" s="1055"/>
      <c r="B125" s="1058"/>
      <c r="C125" s="1388"/>
      <c r="D125" s="1563"/>
      <c r="E125" s="1391"/>
      <c r="F125" s="1081" t="s">
        <v>46</v>
      </c>
      <c r="G125" s="1099"/>
      <c r="H125" s="349">
        <f t="shared" ref="H125:M125" si="69">H124</f>
        <v>0</v>
      </c>
      <c r="I125" s="345">
        <f t="shared" si="69"/>
        <v>0</v>
      </c>
      <c r="J125" s="345">
        <f t="shared" si="69"/>
        <v>0</v>
      </c>
      <c r="K125" s="102">
        <f t="shared" si="69"/>
        <v>0</v>
      </c>
      <c r="L125" s="95">
        <f t="shared" si="69"/>
        <v>0</v>
      </c>
      <c r="M125" s="199">
        <f t="shared" si="69"/>
        <v>0</v>
      </c>
      <c r="N125" s="199">
        <f t="shared" ref="N125:O125" si="70">N124</f>
        <v>0</v>
      </c>
      <c r="O125" s="199">
        <f t="shared" si="70"/>
        <v>0</v>
      </c>
    </row>
    <row r="126" spans="1:16" s="3" customFormat="1" ht="18" hidden="1" customHeight="1" thickBot="1" x14ac:dyDescent="0.25">
      <c r="A126" s="1053">
        <v>1</v>
      </c>
      <c r="B126" s="1056">
        <v>2</v>
      </c>
      <c r="C126" s="1046">
        <v>16</v>
      </c>
      <c r="D126" s="1533" t="s">
        <v>54</v>
      </c>
      <c r="E126" s="1389" t="s">
        <v>28</v>
      </c>
      <c r="F126" s="161" t="s">
        <v>12</v>
      </c>
      <c r="G126" s="164" t="s">
        <v>105</v>
      </c>
      <c r="H126" s="152">
        <f>SUM(I126,K126)</f>
        <v>0</v>
      </c>
      <c r="I126" s="153">
        <v>0</v>
      </c>
      <c r="J126" s="153"/>
      <c r="K126" s="160"/>
      <c r="L126" s="163">
        <v>0</v>
      </c>
      <c r="M126" s="203">
        <v>0</v>
      </c>
      <c r="N126" s="203"/>
      <c r="O126" s="203"/>
    </row>
    <row r="127" spans="1:16" s="3" customFormat="1" ht="20.399999999999999" hidden="1" customHeight="1" thickBot="1" x14ac:dyDescent="0.25">
      <c r="A127" s="1055"/>
      <c r="B127" s="1058"/>
      <c r="C127" s="1076"/>
      <c r="D127" s="1589"/>
      <c r="E127" s="1590"/>
      <c r="F127" s="1127" t="s">
        <v>46</v>
      </c>
      <c r="G127" s="1176"/>
      <c r="H127" s="349">
        <f t="shared" ref="H127:K127" si="71">H126</f>
        <v>0</v>
      </c>
      <c r="I127" s="345">
        <f t="shared" si="71"/>
        <v>0</v>
      </c>
      <c r="J127" s="345">
        <f t="shared" si="71"/>
        <v>0</v>
      </c>
      <c r="K127" s="102">
        <f t="shared" si="71"/>
        <v>0</v>
      </c>
      <c r="L127" s="95">
        <v>0</v>
      </c>
      <c r="M127" s="199">
        <v>0</v>
      </c>
      <c r="N127" s="199"/>
      <c r="O127" s="199"/>
    </row>
    <row r="128" spans="1:16" s="3" customFormat="1" ht="15" customHeight="1" x14ac:dyDescent="0.2">
      <c r="A128" s="1053">
        <v>1</v>
      </c>
      <c r="B128" s="1056">
        <v>2</v>
      </c>
      <c r="C128" s="1586">
        <v>17</v>
      </c>
      <c r="D128" s="1587" t="s">
        <v>804</v>
      </c>
      <c r="E128" s="1588" t="s">
        <v>21</v>
      </c>
      <c r="F128" s="965" t="s">
        <v>365</v>
      </c>
      <c r="G128" s="927" t="s">
        <v>72</v>
      </c>
      <c r="H128" s="350">
        <f>I128+K128</f>
        <v>0</v>
      </c>
      <c r="I128" s="339"/>
      <c r="J128" s="339"/>
      <c r="K128" s="100"/>
      <c r="L128" s="101"/>
      <c r="M128" s="200">
        <v>37.299999999999997</v>
      </c>
      <c r="N128" s="200"/>
      <c r="O128" s="200"/>
      <c r="P128" s="1"/>
    </row>
    <row r="129" spans="1:15" s="3" customFormat="1" ht="15" customHeight="1" x14ac:dyDescent="0.2">
      <c r="A129" s="1054"/>
      <c r="B129" s="1057"/>
      <c r="C129" s="1059"/>
      <c r="D129" s="1075"/>
      <c r="E129" s="1070"/>
      <c r="F129" s="651" t="s">
        <v>365</v>
      </c>
      <c r="G129" s="927" t="s">
        <v>565</v>
      </c>
      <c r="H129" s="350">
        <f>I129+K129</f>
        <v>0</v>
      </c>
      <c r="I129" s="339"/>
      <c r="J129" s="339"/>
      <c r="K129" s="100"/>
      <c r="L129" s="101"/>
      <c r="M129" s="200">
        <v>159.9</v>
      </c>
      <c r="N129" s="200"/>
      <c r="O129" s="200"/>
    </row>
    <row r="130" spans="1:15" s="3" customFormat="1" ht="15" customHeight="1" x14ac:dyDescent="0.2">
      <c r="A130" s="1054"/>
      <c r="B130" s="1057"/>
      <c r="C130" s="1059"/>
      <c r="D130" s="1075"/>
      <c r="E130" s="1070"/>
      <c r="F130" s="659" t="s">
        <v>363</v>
      </c>
      <c r="G130" s="927" t="s">
        <v>105</v>
      </c>
      <c r="H130" s="963"/>
      <c r="I130" s="955"/>
      <c r="J130" s="955"/>
      <c r="K130" s="964"/>
      <c r="L130" s="904">
        <v>8.8000000000000007</v>
      </c>
      <c r="M130" s="847">
        <v>29.1</v>
      </c>
      <c r="N130" s="847"/>
      <c r="O130" s="847"/>
    </row>
    <row r="131" spans="1:15" s="3" customFormat="1" ht="14.25" customHeight="1" thickBot="1" x14ac:dyDescent="0.25">
      <c r="A131" s="1054"/>
      <c r="B131" s="1057"/>
      <c r="C131" s="1059"/>
      <c r="D131" s="1075"/>
      <c r="E131" s="1070"/>
      <c r="F131" s="712" t="s">
        <v>365</v>
      </c>
      <c r="G131" s="129" t="s">
        <v>73</v>
      </c>
      <c r="H131" s="350">
        <f>I131+K131</f>
        <v>0</v>
      </c>
      <c r="I131" s="339"/>
      <c r="J131" s="339"/>
      <c r="K131" s="100"/>
      <c r="L131" s="101">
        <v>49.5</v>
      </c>
      <c r="M131" s="200"/>
      <c r="N131" s="200"/>
      <c r="O131" s="200"/>
    </row>
    <row r="132" spans="1:15" s="3" customFormat="1" ht="17.25" customHeight="1" thickBot="1" x14ac:dyDescent="0.25">
      <c r="A132" s="1055"/>
      <c r="B132" s="1058"/>
      <c r="C132" s="1076"/>
      <c r="D132" s="1370"/>
      <c r="E132" s="1161"/>
      <c r="F132" s="1127" t="s">
        <v>46</v>
      </c>
      <c r="G132" s="1176"/>
      <c r="H132" s="349">
        <f t="shared" ref="H132:K132" si="72">H128+H129+H131</f>
        <v>0</v>
      </c>
      <c r="I132" s="345">
        <f t="shared" si="72"/>
        <v>0</v>
      </c>
      <c r="J132" s="345">
        <f t="shared" si="72"/>
        <v>0</v>
      </c>
      <c r="K132" s="102">
        <f t="shared" si="72"/>
        <v>0</v>
      </c>
      <c r="L132" s="204">
        <f>L128+L129+L131+L130</f>
        <v>58.3</v>
      </c>
      <c r="M132" s="204">
        <f>M128+M129+M131+M130</f>
        <v>226.29999999999998</v>
      </c>
      <c r="N132" s="204">
        <f t="shared" ref="N132:O132" si="73">N128+N129+N131+N130</f>
        <v>0</v>
      </c>
      <c r="O132" s="204">
        <f t="shared" si="73"/>
        <v>0</v>
      </c>
    </row>
    <row r="133" spans="1:15" s="1" customFormat="1" ht="13.2" customHeight="1" thickBot="1" x14ac:dyDescent="0.25">
      <c r="A133" s="1053">
        <v>1</v>
      </c>
      <c r="B133" s="1056">
        <v>2</v>
      </c>
      <c r="C133" s="1046">
        <v>18</v>
      </c>
      <c r="D133" s="1074" t="s">
        <v>729</v>
      </c>
      <c r="E133" s="1044" t="s">
        <v>744</v>
      </c>
      <c r="F133" s="606" t="s">
        <v>365</v>
      </c>
      <c r="G133" s="609" t="s">
        <v>72</v>
      </c>
      <c r="H133" s="562"/>
      <c r="I133" s="504"/>
      <c r="J133" s="504"/>
      <c r="K133" s="560"/>
      <c r="L133" s="590">
        <v>127.6</v>
      </c>
      <c r="M133" s="590">
        <v>57</v>
      </c>
      <c r="N133" s="590">
        <v>90</v>
      </c>
      <c r="O133" s="590">
        <v>90</v>
      </c>
    </row>
    <row r="134" spans="1:15" s="1" customFormat="1" ht="14.4" customHeight="1" thickBot="1" x14ac:dyDescent="0.25">
      <c r="A134" s="1055"/>
      <c r="B134" s="1058"/>
      <c r="C134" s="1060"/>
      <c r="D134" s="1247"/>
      <c r="E134" s="1071"/>
      <c r="F134" s="1081" t="s">
        <v>46</v>
      </c>
      <c r="G134" s="1099"/>
      <c r="H134" s="441">
        <f t="shared" ref="H134:N134" si="74">H133</f>
        <v>0</v>
      </c>
      <c r="I134" s="553">
        <f t="shared" si="74"/>
        <v>0</v>
      </c>
      <c r="J134" s="553">
        <f t="shared" si="74"/>
        <v>0</v>
      </c>
      <c r="K134" s="263">
        <f t="shared" si="74"/>
        <v>0</v>
      </c>
      <c r="L134" s="265">
        <f t="shared" si="74"/>
        <v>127.6</v>
      </c>
      <c r="M134" s="265">
        <f t="shared" si="74"/>
        <v>57</v>
      </c>
      <c r="N134" s="265">
        <f t="shared" si="74"/>
        <v>90</v>
      </c>
      <c r="O134" s="265">
        <f t="shared" ref="O134" si="75">O133</f>
        <v>90</v>
      </c>
    </row>
    <row r="135" spans="1:15" s="1" customFormat="1" ht="13.2" customHeight="1" thickBot="1" x14ac:dyDescent="0.25">
      <c r="A135" s="1053">
        <v>1</v>
      </c>
      <c r="B135" s="1056">
        <v>2</v>
      </c>
      <c r="C135" s="1046">
        <v>19</v>
      </c>
      <c r="D135" s="1074" t="s">
        <v>789</v>
      </c>
      <c r="E135" s="1044" t="s">
        <v>585</v>
      </c>
      <c r="F135" s="606" t="s">
        <v>11</v>
      </c>
      <c r="G135" s="609" t="s">
        <v>72</v>
      </c>
      <c r="H135" s="451"/>
      <c r="I135" s="373"/>
      <c r="J135" s="373"/>
      <c r="K135" s="464"/>
      <c r="L135" s="374">
        <v>110.4</v>
      </c>
      <c r="M135" s="374">
        <v>130</v>
      </c>
      <c r="N135" s="374">
        <v>80</v>
      </c>
      <c r="O135" s="374">
        <v>80</v>
      </c>
    </row>
    <row r="136" spans="1:15" s="1" customFormat="1" ht="19.2" customHeight="1" thickBot="1" x14ac:dyDescent="0.25">
      <c r="A136" s="1055"/>
      <c r="B136" s="1058"/>
      <c r="C136" s="1060"/>
      <c r="D136" s="1247"/>
      <c r="E136" s="1071"/>
      <c r="F136" s="1081" t="s">
        <v>46</v>
      </c>
      <c r="G136" s="1099"/>
      <c r="H136" s="441">
        <f t="shared" ref="H136:N136" si="76">H135</f>
        <v>0</v>
      </c>
      <c r="I136" s="553">
        <f t="shared" si="76"/>
        <v>0</v>
      </c>
      <c r="J136" s="553">
        <f t="shared" si="76"/>
        <v>0</v>
      </c>
      <c r="K136" s="263">
        <f t="shared" si="76"/>
        <v>0</v>
      </c>
      <c r="L136" s="265">
        <f t="shared" si="76"/>
        <v>110.4</v>
      </c>
      <c r="M136" s="265">
        <f t="shared" si="76"/>
        <v>130</v>
      </c>
      <c r="N136" s="265">
        <f t="shared" si="76"/>
        <v>80</v>
      </c>
      <c r="O136" s="265">
        <f t="shared" ref="O136:O138" si="77">O135</f>
        <v>80</v>
      </c>
    </row>
    <row r="137" spans="1:15" s="1" customFormat="1" ht="19.2" customHeight="1" thickBot="1" x14ac:dyDescent="0.25">
      <c r="A137" s="1053">
        <v>1</v>
      </c>
      <c r="B137" s="1056">
        <v>2</v>
      </c>
      <c r="C137" s="1046">
        <v>20</v>
      </c>
      <c r="D137" s="1074" t="s">
        <v>788</v>
      </c>
      <c r="E137" s="1044" t="s">
        <v>586</v>
      </c>
      <c r="F137" s="606" t="s">
        <v>11</v>
      </c>
      <c r="G137" s="609" t="s">
        <v>72</v>
      </c>
      <c r="H137" s="451"/>
      <c r="I137" s="373"/>
      <c r="J137" s="373"/>
      <c r="K137" s="464"/>
      <c r="L137" s="374"/>
      <c r="M137" s="374">
        <v>30</v>
      </c>
      <c r="N137" s="374"/>
      <c r="O137" s="374"/>
    </row>
    <row r="138" spans="1:15" s="1" customFormat="1" ht="19.2" customHeight="1" thickBot="1" x14ac:dyDescent="0.25">
      <c r="A138" s="1055"/>
      <c r="B138" s="1058"/>
      <c r="C138" s="1060"/>
      <c r="D138" s="1247"/>
      <c r="E138" s="1071"/>
      <c r="F138" s="1081" t="s">
        <v>46</v>
      </c>
      <c r="G138" s="1099"/>
      <c r="H138" s="441">
        <f t="shared" ref="H138:N138" si="78">H137</f>
        <v>0</v>
      </c>
      <c r="I138" s="553">
        <f t="shared" si="78"/>
        <v>0</v>
      </c>
      <c r="J138" s="553">
        <f t="shared" si="78"/>
        <v>0</v>
      </c>
      <c r="K138" s="263">
        <f t="shared" si="78"/>
        <v>0</v>
      </c>
      <c r="L138" s="265">
        <f t="shared" si="78"/>
        <v>0</v>
      </c>
      <c r="M138" s="265">
        <f t="shared" si="78"/>
        <v>30</v>
      </c>
      <c r="N138" s="265">
        <f t="shared" si="78"/>
        <v>0</v>
      </c>
      <c r="O138" s="265">
        <f t="shared" si="77"/>
        <v>0</v>
      </c>
    </row>
    <row r="139" spans="1:15" s="1" customFormat="1" ht="14.25" customHeight="1" thickBot="1" x14ac:dyDescent="0.25">
      <c r="A139" s="393">
        <v>1</v>
      </c>
      <c r="B139" s="389">
        <v>2</v>
      </c>
      <c r="C139" s="1105" t="s">
        <v>43</v>
      </c>
      <c r="D139" s="1106"/>
      <c r="E139" s="1106"/>
      <c r="F139" s="1107"/>
      <c r="G139" s="1107"/>
      <c r="H139" s="261">
        <f t="shared" ref="H139" si="79">H85+H87+H89+H91+H93+H98+H102+H104+H109+H112+H115+H118+H121+H123+H125+H127+H132</f>
        <v>224.15999999999997</v>
      </c>
      <c r="I139" s="111">
        <f>I85+I87+I89+I91+I93+I98+I102+I104+I109+I112+I115+I118+I121+I123+I125+I127+I132</f>
        <v>224.15999999999997</v>
      </c>
      <c r="J139" s="111">
        <f>J85+J87+J89+J91+J93+J98+J102+J104+J109+J112+J115+J118+J121+J123+J125+J127+J132</f>
        <v>0</v>
      </c>
      <c r="K139" s="700">
        <f>K85+K87+K89+K91+K93+K98+K102+K104+K109+K112+K115+K118+K121+K123+K125+K127+K132</f>
        <v>0</v>
      </c>
      <c r="L139" s="418">
        <f>L85+L87+L89+L91+L93+L98+L102+L104+L109+L112+L115+L118+L121+L123+L125+L127+L132+L134+L136</f>
        <v>600.29999999999995</v>
      </c>
      <c r="M139" s="418">
        <f>M85+M87+M89+M91+M93+M98+M102+M104+M109+M112+M115+M118+M121+M123+M125+M127+M132+M134+M136+M138</f>
        <v>443.29999999999995</v>
      </c>
      <c r="N139" s="418">
        <f t="shared" ref="N139:O139" si="80">N85+N87+N89+N91+N93+N98+N102+N104+N109+N112+N115+N118+N121+N123+N125+N127+N132+N134+N136+N138</f>
        <v>170</v>
      </c>
      <c r="O139" s="418">
        <f t="shared" si="80"/>
        <v>170</v>
      </c>
    </row>
    <row r="140" spans="1:15" s="1" customFormat="1" ht="13.5" customHeight="1" thickBot="1" x14ac:dyDescent="0.25">
      <c r="A140" s="61">
        <v>1</v>
      </c>
      <c r="B140" s="1355" t="s">
        <v>44</v>
      </c>
      <c r="C140" s="1356"/>
      <c r="D140" s="1356"/>
      <c r="E140" s="1356"/>
      <c r="F140" s="1356"/>
      <c r="G140" s="1356"/>
      <c r="H140" s="424" t="e">
        <f t="shared" ref="H140:N140" si="81">H82+H139</f>
        <v>#REF!</v>
      </c>
      <c r="I140" s="424" t="e">
        <f t="shared" si="81"/>
        <v>#REF!</v>
      </c>
      <c r="J140" s="424" t="e">
        <f t="shared" si="81"/>
        <v>#REF!</v>
      </c>
      <c r="K140" s="424" t="e">
        <f t="shared" si="81"/>
        <v>#REF!</v>
      </c>
      <c r="L140" s="424">
        <f t="shared" si="81"/>
        <v>1155.94</v>
      </c>
      <c r="M140" s="424">
        <f t="shared" si="81"/>
        <v>1033.3400000000001</v>
      </c>
      <c r="N140" s="424">
        <f t="shared" si="81"/>
        <v>804</v>
      </c>
      <c r="O140" s="424">
        <f t="shared" ref="O140" si="82">O82+O139</f>
        <v>820</v>
      </c>
    </row>
    <row r="141" spans="1:15" s="1" customFormat="1" ht="15" customHeight="1" thickBot="1" x14ac:dyDescent="0.25">
      <c r="A141" s="62">
        <v>2</v>
      </c>
      <c r="B141" s="1196" t="s">
        <v>397</v>
      </c>
      <c r="C141" s="1197"/>
      <c r="D141" s="1197"/>
      <c r="E141" s="1197"/>
      <c r="F141" s="1197"/>
      <c r="G141" s="1197"/>
      <c r="H141" s="1197"/>
      <c r="I141" s="1197"/>
      <c r="J141" s="1197"/>
      <c r="K141" s="1197"/>
      <c r="L141" s="1197"/>
      <c r="M141" s="1197"/>
      <c r="N141" s="1197"/>
      <c r="O141" s="1198"/>
    </row>
    <row r="142" spans="1:15" s="1" customFormat="1" ht="20.399999999999999" customHeight="1" thickBot="1" x14ac:dyDescent="0.25">
      <c r="A142" s="337">
        <v>2</v>
      </c>
      <c r="B142" s="860">
        <v>1</v>
      </c>
      <c r="C142" s="1168" t="s">
        <v>674</v>
      </c>
      <c r="D142" s="1169"/>
      <c r="E142" s="1169"/>
      <c r="F142" s="1169"/>
      <c r="G142" s="1169"/>
      <c r="H142" s="1169"/>
      <c r="I142" s="1169"/>
      <c r="J142" s="1169"/>
      <c r="K142" s="1169"/>
      <c r="L142" s="1169"/>
      <c r="M142" s="1169"/>
      <c r="N142" s="1169"/>
      <c r="O142" s="1170"/>
    </row>
    <row r="143" spans="1:15" s="1" customFormat="1" ht="14.25" customHeight="1" x14ac:dyDescent="0.2">
      <c r="A143" s="1053">
        <v>2</v>
      </c>
      <c r="B143" s="1056">
        <v>1</v>
      </c>
      <c r="C143" s="1059">
        <v>1</v>
      </c>
      <c r="D143" s="1160" t="s">
        <v>760</v>
      </c>
      <c r="E143" s="1070" t="s">
        <v>705</v>
      </c>
      <c r="F143" s="605" t="s">
        <v>371</v>
      </c>
      <c r="G143" s="652" t="s">
        <v>79</v>
      </c>
      <c r="H143" s="910"/>
      <c r="I143" s="707"/>
      <c r="J143" s="707"/>
      <c r="K143" s="513"/>
      <c r="L143" s="686"/>
      <c r="M143" s="214"/>
      <c r="N143" s="214"/>
      <c r="O143" s="214"/>
    </row>
    <row r="144" spans="1:15" s="1" customFormat="1" ht="15" hidden="1" customHeight="1" x14ac:dyDescent="0.2">
      <c r="A144" s="1054"/>
      <c r="B144" s="1057"/>
      <c r="C144" s="1059"/>
      <c r="D144" s="1160"/>
      <c r="E144" s="1070"/>
      <c r="F144" s="587" t="s">
        <v>371</v>
      </c>
      <c r="G144" s="763" t="s">
        <v>72</v>
      </c>
      <c r="H144" s="617">
        <f t="shared" ref="H144" si="83">SUM(I144,K144)</f>
        <v>0</v>
      </c>
      <c r="I144" s="487"/>
      <c r="J144" s="487"/>
      <c r="K144" s="502"/>
      <c r="L144" s="219"/>
      <c r="M144" s="214"/>
      <c r="N144" s="214"/>
      <c r="O144" s="214"/>
    </row>
    <row r="145" spans="1:15" s="1" customFormat="1" ht="12.75" customHeight="1" thickBot="1" x14ac:dyDescent="0.25">
      <c r="A145" s="1054"/>
      <c r="B145" s="1057"/>
      <c r="C145" s="1059"/>
      <c r="D145" s="1160"/>
      <c r="E145" s="1070"/>
      <c r="F145" s="613" t="s">
        <v>371</v>
      </c>
      <c r="G145" s="545" t="s">
        <v>73</v>
      </c>
      <c r="H145" s="650">
        <v>48.5</v>
      </c>
      <c r="I145" s="664"/>
      <c r="J145" s="664"/>
      <c r="K145" s="665">
        <v>48.5</v>
      </c>
      <c r="L145" s="490">
        <v>38</v>
      </c>
      <c r="M145" s="555"/>
      <c r="N145" s="555"/>
      <c r="O145" s="555"/>
    </row>
    <row r="146" spans="1:15" s="1" customFormat="1" ht="12" customHeight="1" thickBot="1" x14ac:dyDescent="0.25">
      <c r="A146" s="1055"/>
      <c r="B146" s="1058"/>
      <c r="C146" s="1060"/>
      <c r="D146" s="1167"/>
      <c r="E146" s="1071"/>
      <c r="F146" s="1081" t="s">
        <v>46</v>
      </c>
      <c r="G146" s="1099"/>
      <c r="H146" s="262">
        <f t="shared" ref="H146:M146" si="84">H143+H145+H144</f>
        <v>48.5</v>
      </c>
      <c r="I146" s="553">
        <f t="shared" si="84"/>
        <v>0</v>
      </c>
      <c r="J146" s="553">
        <f t="shared" si="84"/>
        <v>0</v>
      </c>
      <c r="K146" s="263">
        <f t="shared" si="84"/>
        <v>48.5</v>
      </c>
      <c r="L146" s="265">
        <f t="shared" si="84"/>
        <v>38</v>
      </c>
      <c r="M146" s="265">
        <f t="shared" si="84"/>
        <v>0</v>
      </c>
      <c r="N146" s="265">
        <f t="shared" ref="N146:O146" si="85">N143+N145+N144</f>
        <v>0</v>
      </c>
      <c r="O146" s="265">
        <f t="shared" si="85"/>
        <v>0</v>
      </c>
    </row>
    <row r="147" spans="1:15" s="1" customFormat="1" ht="16.5" hidden="1" customHeight="1" thickBot="1" x14ac:dyDescent="0.25">
      <c r="A147" s="1053">
        <v>2</v>
      </c>
      <c r="B147" s="1056">
        <v>1</v>
      </c>
      <c r="C147" s="1046">
        <v>2</v>
      </c>
      <c r="D147" s="1074" t="s">
        <v>398</v>
      </c>
      <c r="E147" s="1389" t="s">
        <v>399</v>
      </c>
      <c r="F147" s="161" t="s">
        <v>400</v>
      </c>
      <c r="G147" s="164" t="s">
        <v>72</v>
      </c>
      <c r="H147" s="551">
        <f>SUM(I147,K147)</f>
        <v>0</v>
      </c>
      <c r="I147" s="713"/>
      <c r="J147" s="713"/>
      <c r="K147" s="760"/>
      <c r="L147" s="332">
        <v>0</v>
      </c>
      <c r="M147" s="332">
        <v>0</v>
      </c>
      <c r="N147" s="332"/>
      <c r="O147" s="332"/>
    </row>
    <row r="148" spans="1:15" s="1" customFormat="1" ht="15.75" hidden="1" customHeight="1" thickBot="1" x14ac:dyDescent="0.25">
      <c r="A148" s="1055"/>
      <c r="B148" s="1058"/>
      <c r="C148" s="1060"/>
      <c r="D148" s="1247"/>
      <c r="E148" s="1391"/>
      <c r="F148" s="1081" t="s">
        <v>46</v>
      </c>
      <c r="G148" s="1099"/>
      <c r="H148" s="349">
        <f t="shared" ref="H148:K148" si="86">H147</f>
        <v>0</v>
      </c>
      <c r="I148" s="345">
        <f t="shared" si="86"/>
        <v>0</v>
      </c>
      <c r="J148" s="345">
        <f t="shared" si="86"/>
        <v>0</v>
      </c>
      <c r="K148" s="344">
        <f t="shared" si="86"/>
        <v>0</v>
      </c>
      <c r="L148" s="199">
        <v>0</v>
      </c>
      <c r="M148" s="199">
        <v>0</v>
      </c>
      <c r="N148" s="199"/>
      <c r="O148" s="199"/>
    </row>
    <row r="149" spans="1:15" s="1" customFormat="1" ht="17.25" customHeight="1" thickBot="1" x14ac:dyDescent="0.25">
      <c r="A149" s="1053">
        <v>2</v>
      </c>
      <c r="B149" s="1056">
        <v>1</v>
      </c>
      <c r="C149" s="1046">
        <v>3</v>
      </c>
      <c r="D149" s="1074" t="s">
        <v>401</v>
      </c>
      <c r="E149" s="1050" t="s">
        <v>402</v>
      </c>
      <c r="F149" s="17" t="s">
        <v>371</v>
      </c>
      <c r="G149" s="11" t="s">
        <v>72</v>
      </c>
      <c r="H149" s="350">
        <f>SUM(I149,K149)</f>
        <v>0</v>
      </c>
      <c r="I149" s="339">
        <v>0</v>
      </c>
      <c r="J149" s="339"/>
      <c r="K149" s="108"/>
      <c r="L149" s="200">
        <v>15</v>
      </c>
      <c r="M149" s="200"/>
      <c r="N149" s="200"/>
      <c r="O149" s="200"/>
    </row>
    <row r="150" spans="1:15" s="1" customFormat="1" ht="16.95" customHeight="1" thickBot="1" x14ac:dyDescent="0.25">
      <c r="A150" s="1055"/>
      <c r="B150" s="1058"/>
      <c r="C150" s="1060"/>
      <c r="D150" s="1247"/>
      <c r="E150" s="1071"/>
      <c r="F150" s="1127" t="s">
        <v>46</v>
      </c>
      <c r="G150" s="1176"/>
      <c r="H150" s="480">
        <f t="shared" ref="H150:K150" si="87">H149</f>
        <v>0</v>
      </c>
      <c r="I150" s="486">
        <f t="shared" si="87"/>
        <v>0</v>
      </c>
      <c r="J150" s="486">
        <f t="shared" si="87"/>
        <v>0</v>
      </c>
      <c r="K150" s="481">
        <f t="shared" si="87"/>
        <v>0</v>
      </c>
      <c r="L150" s="199">
        <f>L149</f>
        <v>15</v>
      </c>
      <c r="M150" s="199">
        <f t="shared" ref="M150:O150" si="88">M149</f>
        <v>0</v>
      </c>
      <c r="N150" s="199">
        <f t="shared" si="88"/>
        <v>0</v>
      </c>
      <c r="O150" s="199">
        <f t="shared" si="88"/>
        <v>0</v>
      </c>
    </row>
    <row r="151" spans="1:15" s="1" customFormat="1" ht="13.2" customHeight="1" thickBot="1" x14ac:dyDescent="0.25">
      <c r="A151" s="1053">
        <v>2</v>
      </c>
      <c r="B151" s="1056">
        <v>1</v>
      </c>
      <c r="C151" s="1046">
        <v>4</v>
      </c>
      <c r="D151" s="1074" t="s">
        <v>687</v>
      </c>
      <c r="E151" s="1050" t="s">
        <v>402</v>
      </c>
      <c r="F151" s="606" t="s">
        <v>371</v>
      </c>
      <c r="G151" s="609" t="s">
        <v>105</v>
      </c>
      <c r="H151" s="599">
        <v>94.9</v>
      </c>
      <c r="I151" s="571">
        <v>94.9</v>
      </c>
      <c r="J151" s="571">
        <v>3.6</v>
      </c>
      <c r="K151" s="572"/>
      <c r="L151" s="555">
        <v>122.9</v>
      </c>
      <c r="M151" s="555">
        <v>120.1</v>
      </c>
      <c r="N151" s="555">
        <v>120.1</v>
      </c>
      <c r="O151" s="555">
        <v>120.1</v>
      </c>
    </row>
    <row r="152" spans="1:15" s="1" customFormat="1" ht="14.4" customHeight="1" thickBot="1" x14ac:dyDescent="0.25">
      <c r="A152" s="1055"/>
      <c r="B152" s="1058"/>
      <c r="C152" s="1060"/>
      <c r="D152" s="1247"/>
      <c r="E152" s="1071"/>
      <c r="F152" s="1081" t="s">
        <v>46</v>
      </c>
      <c r="G152" s="1099"/>
      <c r="H152" s="441">
        <f t="shared" ref="H152:M152" si="89">H151</f>
        <v>94.9</v>
      </c>
      <c r="I152" s="553">
        <f t="shared" si="89"/>
        <v>94.9</v>
      </c>
      <c r="J152" s="553">
        <f t="shared" si="89"/>
        <v>3.6</v>
      </c>
      <c r="K152" s="554">
        <f t="shared" si="89"/>
        <v>0</v>
      </c>
      <c r="L152" s="265">
        <f t="shared" si="89"/>
        <v>122.9</v>
      </c>
      <c r="M152" s="265">
        <f t="shared" si="89"/>
        <v>120.1</v>
      </c>
      <c r="N152" s="265">
        <f t="shared" ref="N152:O152" si="90">N151</f>
        <v>120.1</v>
      </c>
      <c r="O152" s="265">
        <f t="shared" si="90"/>
        <v>120.1</v>
      </c>
    </row>
    <row r="153" spans="1:15" s="1" customFormat="1" ht="14.4" hidden="1" customHeight="1" x14ac:dyDescent="0.2">
      <c r="A153" s="1053">
        <v>2</v>
      </c>
      <c r="B153" s="1056">
        <v>1</v>
      </c>
      <c r="C153" s="1046">
        <v>5</v>
      </c>
      <c r="D153" s="1604" t="s">
        <v>403</v>
      </c>
      <c r="E153" s="1050" t="s">
        <v>591</v>
      </c>
      <c r="F153" s="706" t="s">
        <v>371</v>
      </c>
      <c r="G153" s="742" t="s">
        <v>72</v>
      </c>
      <c r="H153" s="512">
        <f>SUM(I153,K153)</f>
        <v>0</v>
      </c>
      <c r="I153" s="707"/>
      <c r="J153" s="707"/>
      <c r="K153" s="761"/>
      <c r="L153" s="214"/>
      <c r="M153" s="214"/>
      <c r="N153" s="214"/>
      <c r="O153" s="214"/>
    </row>
    <row r="154" spans="1:15" s="1" customFormat="1" ht="14.4" hidden="1" customHeight="1" thickBot="1" x14ac:dyDescent="0.25">
      <c r="A154" s="1054"/>
      <c r="B154" s="1057"/>
      <c r="C154" s="1059"/>
      <c r="D154" s="1605"/>
      <c r="E154" s="1070"/>
      <c r="F154" s="17" t="s">
        <v>371</v>
      </c>
      <c r="G154" s="24" t="s">
        <v>123</v>
      </c>
      <c r="H154" s="390">
        <f>SUM(I154,K154)</f>
        <v>0</v>
      </c>
      <c r="I154" s="309"/>
      <c r="J154" s="187"/>
      <c r="K154" s="108"/>
      <c r="L154" s="200"/>
      <c r="M154" s="200"/>
      <c r="N154" s="200"/>
      <c r="O154" s="200"/>
    </row>
    <row r="155" spans="1:15" s="1" customFormat="1" ht="14.4" hidden="1" customHeight="1" thickBot="1" x14ac:dyDescent="0.25">
      <c r="A155" s="1055"/>
      <c r="B155" s="1058"/>
      <c r="C155" s="1060"/>
      <c r="D155" s="1606"/>
      <c r="E155" s="1071"/>
      <c r="F155" s="1081" t="s">
        <v>46</v>
      </c>
      <c r="G155" s="1099"/>
      <c r="H155" s="96">
        <f t="shared" ref="H155:M155" si="91">H153+H154</f>
        <v>0</v>
      </c>
      <c r="I155" s="345">
        <f t="shared" si="91"/>
        <v>0</v>
      </c>
      <c r="J155" s="345">
        <f t="shared" si="91"/>
        <v>0</v>
      </c>
      <c r="K155" s="344">
        <f t="shared" si="91"/>
        <v>0</v>
      </c>
      <c r="L155" s="199">
        <f t="shared" si="91"/>
        <v>0</v>
      </c>
      <c r="M155" s="199">
        <f t="shared" si="91"/>
        <v>0</v>
      </c>
      <c r="N155" s="199">
        <f t="shared" ref="N155:O155" si="92">N153+N154</f>
        <v>0</v>
      </c>
      <c r="O155" s="199">
        <f t="shared" si="92"/>
        <v>0</v>
      </c>
    </row>
    <row r="156" spans="1:15" s="1" customFormat="1" ht="14.4" hidden="1" customHeight="1" thickBot="1" x14ac:dyDescent="0.25">
      <c r="A156" s="1053">
        <v>2</v>
      </c>
      <c r="B156" s="1056">
        <v>1</v>
      </c>
      <c r="C156" s="1046">
        <v>6</v>
      </c>
      <c r="D156" s="1074" t="s">
        <v>404</v>
      </c>
      <c r="E156" s="1389" t="s">
        <v>402</v>
      </c>
      <c r="F156" s="161" t="s">
        <v>371</v>
      </c>
      <c r="G156" s="164" t="s">
        <v>72</v>
      </c>
      <c r="H156" s="152">
        <f>SUM(I156,K156)</f>
        <v>0</v>
      </c>
      <c r="I156" s="153">
        <v>0</v>
      </c>
      <c r="J156" s="153"/>
      <c r="K156" s="197"/>
      <c r="L156" s="203">
        <v>0</v>
      </c>
      <c r="M156" s="203">
        <v>0</v>
      </c>
      <c r="N156" s="203"/>
      <c r="O156" s="203"/>
    </row>
    <row r="157" spans="1:15" s="1" customFormat="1" ht="14.4" hidden="1" customHeight="1" thickBot="1" x14ac:dyDescent="0.25">
      <c r="A157" s="1055"/>
      <c r="B157" s="1058"/>
      <c r="C157" s="1060"/>
      <c r="D157" s="1247"/>
      <c r="E157" s="1391"/>
      <c r="F157" s="1081" t="s">
        <v>46</v>
      </c>
      <c r="G157" s="1099"/>
      <c r="H157" s="349">
        <f t="shared" ref="H157:K157" si="93">H156</f>
        <v>0</v>
      </c>
      <c r="I157" s="345">
        <f t="shared" si="93"/>
        <v>0</v>
      </c>
      <c r="J157" s="345">
        <f t="shared" si="93"/>
        <v>0</v>
      </c>
      <c r="K157" s="344">
        <f t="shared" si="93"/>
        <v>0</v>
      </c>
      <c r="L157" s="199">
        <v>0</v>
      </c>
      <c r="M157" s="199">
        <v>0</v>
      </c>
      <c r="N157" s="199"/>
      <c r="O157" s="199"/>
    </row>
    <row r="158" spans="1:15" s="1" customFormat="1" ht="14.4" hidden="1" customHeight="1" thickBot="1" x14ac:dyDescent="0.25">
      <c r="A158" s="1053">
        <v>2</v>
      </c>
      <c r="B158" s="1056">
        <v>1</v>
      </c>
      <c r="C158" s="1046">
        <v>7</v>
      </c>
      <c r="D158" s="1602" t="s">
        <v>595</v>
      </c>
      <c r="E158" s="1050" t="s">
        <v>402</v>
      </c>
      <c r="F158" s="17" t="s">
        <v>371</v>
      </c>
      <c r="G158" s="24" t="s">
        <v>72</v>
      </c>
      <c r="H158" s="350">
        <f>SUM(I158,K158)</f>
        <v>0</v>
      </c>
      <c r="I158" s="104"/>
      <c r="J158" s="339"/>
      <c r="K158" s="108"/>
      <c r="L158" s="200"/>
      <c r="M158" s="200"/>
      <c r="N158" s="200"/>
      <c r="O158" s="200"/>
    </row>
    <row r="159" spans="1:15" s="1" customFormat="1" ht="14.4" hidden="1" customHeight="1" thickBot="1" x14ac:dyDescent="0.25">
      <c r="A159" s="1055"/>
      <c r="B159" s="1058"/>
      <c r="C159" s="1060"/>
      <c r="D159" s="1603"/>
      <c r="E159" s="1071"/>
      <c r="F159" s="1081" t="s">
        <v>46</v>
      </c>
      <c r="G159" s="1099"/>
      <c r="H159" s="349">
        <f t="shared" ref="H159:M159" si="94">H158</f>
        <v>0</v>
      </c>
      <c r="I159" s="345">
        <f t="shared" si="94"/>
        <v>0</v>
      </c>
      <c r="J159" s="345">
        <f t="shared" si="94"/>
        <v>0</v>
      </c>
      <c r="K159" s="344">
        <f t="shared" si="94"/>
        <v>0</v>
      </c>
      <c r="L159" s="199">
        <f t="shared" si="94"/>
        <v>0</v>
      </c>
      <c r="M159" s="199">
        <f t="shared" si="94"/>
        <v>0</v>
      </c>
      <c r="N159" s="199">
        <f t="shared" ref="N159:O159" si="95">N158</f>
        <v>0</v>
      </c>
      <c r="O159" s="199">
        <f t="shared" si="95"/>
        <v>0</v>
      </c>
    </row>
    <row r="160" spans="1:15" s="1" customFormat="1" ht="14.4" hidden="1" customHeight="1" thickBot="1" x14ac:dyDescent="0.25">
      <c r="A160" s="1053">
        <v>2</v>
      </c>
      <c r="B160" s="1056">
        <v>1</v>
      </c>
      <c r="C160" s="1046">
        <v>8</v>
      </c>
      <c r="D160" s="1074" t="s">
        <v>405</v>
      </c>
      <c r="E160" s="1389" t="s">
        <v>402</v>
      </c>
      <c r="F160" s="161" t="s">
        <v>406</v>
      </c>
      <c r="G160" s="164" t="s">
        <v>72</v>
      </c>
      <c r="H160" s="152">
        <f>SUM(I160,K160)</f>
        <v>0</v>
      </c>
      <c r="I160" s="153"/>
      <c r="J160" s="153"/>
      <c r="K160" s="197">
        <v>0</v>
      </c>
      <c r="L160" s="203">
        <v>0</v>
      </c>
      <c r="M160" s="203">
        <v>0</v>
      </c>
      <c r="N160" s="203"/>
      <c r="O160" s="203"/>
    </row>
    <row r="161" spans="1:16" s="1" customFormat="1" ht="14.4" hidden="1" customHeight="1" thickBot="1" x14ac:dyDescent="0.25">
      <c r="A161" s="1055"/>
      <c r="B161" s="1058"/>
      <c r="C161" s="1060"/>
      <c r="D161" s="1247"/>
      <c r="E161" s="1391"/>
      <c r="F161" s="1081" t="s">
        <v>46</v>
      </c>
      <c r="G161" s="1099"/>
      <c r="H161" s="349">
        <f t="shared" ref="H161:K161" si="96">H160</f>
        <v>0</v>
      </c>
      <c r="I161" s="345">
        <f t="shared" si="96"/>
        <v>0</v>
      </c>
      <c r="J161" s="345">
        <f t="shared" si="96"/>
        <v>0</v>
      </c>
      <c r="K161" s="344">
        <f t="shared" si="96"/>
        <v>0</v>
      </c>
      <c r="L161" s="199">
        <v>0</v>
      </c>
      <c r="M161" s="199">
        <v>0</v>
      </c>
      <c r="N161" s="199"/>
      <c r="O161" s="199"/>
    </row>
    <row r="162" spans="1:16" s="1" customFormat="1" ht="14.4" hidden="1" customHeight="1" thickBot="1" x14ac:dyDescent="0.25">
      <c r="A162" s="1053">
        <v>2</v>
      </c>
      <c r="B162" s="1056">
        <v>1</v>
      </c>
      <c r="C162" s="1046">
        <v>9</v>
      </c>
      <c r="D162" s="1074" t="s">
        <v>407</v>
      </c>
      <c r="E162" s="1389" t="s">
        <v>402</v>
      </c>
      <c r="F162" s="161" t="s">
        <v>371</v>
      </c>
      <c r="G162" s="164" t="s">
        <v>72</v>
      </c>
      <c r="H162" s="152">
        <f>SUM(I162,K162)</f>
        <v>0</v>
      </c>
      <c r="I162" s="153">
        <v>0</v>
      </c>
      <c r="J162" s="153"/>
      <c r="K162" s="197"/>
      <c r="L162" s="203">
        <v>0</v>
      </c>
      <c r="M162" s="203">
        <v>0</v>
      </c>
      <c r="N162" s="203"/>
      <c r="O162" s="203"/>
    </row>
    <row r="163" spans="1:16" s="1" customFormat="1" ht="14.4" hidden="1" customHeight="1" thickBot="1" x14ac:dyDescent="0.25">
      <c r="A163" s="1055"/>
      <c r="B163" s="1058"/>
      <c r="C163" s="1060"/>
      <c r="D163" s="1247"/>
      <c r="E163" s="1391"/>
      <c r="F163" s="1081" t="s">
        <v>46</v>
      </c>
      <c r="G163" s="1099"/>
      <c r="H163" s="349">
        <f t="shared" ref="H163:K163" si="97">H162</f>
        <v>0</v>
      </c>
      <c r="I163" s="345">
        <f t="shared" si="97"/>
        <v>0</v>
      </c>
      <c r="J163" s="345">
        <f t="shared" si="97"/>
        <v>0</v>
      </c>
      <c r="K163" s="344">
        <f t="shared" si="97"/>
        <v>0</v>
      </c>
      <c r="L163" s="199">
        <v>0</v>
      </c>
      <c r="M163" s="199">
        <v>0</v>
      </c>
      <c r="N163" s="199"/>
      <c r="O163" s="199"/>
    </row>
    <row r="164" spans="1:16" s="1" customFormat="1" ht="14.4" hidden="1" customHeight="1" thickBot="1" x14ac:dyDescent="0.25">
      <c r="A164" s="1053">
        <v>2</v>
      </c>
      <c r="B164" s="1056">
        <v>1</v>
      </c>
      <c r="C164" s="1386">
        <v>10</v>
      </c>
      <c r="D164" s="1074" t="s">
        <v>408</v>
      </c>
      <c r="E164" s="1389" t="s">
        <v>402</v>
      </c>
      <c r="F164" s="161" t="s">
        <v>371</v>
      </c>
      <c r="G164" s="180" t="s">
        <v>72</v>
      </c>
      <c r="H164" s="152">
        <f>SUM(I164,K164)</f>
        <v>0</v>
      </c>
      <c r="I164" s="153"/>
      <c r="J164" s="153"/>
      <c r="K164" s="197"/>
      <c r="L164" s="203"/>
      <c r="M164" s="203"/>
      <c r="N164" s="203"/>
      <c r="O164" s="203"/>
    </row>
    <row r="165" spans="1:16" s="1" customFormat="1" ht="14.4" hidden="1" customHeight="1" thickBot="1" x14ac:dyDescent="0.25">
      <c r="A165" s="1055"/>
      <c r="B165" s="1058"/>
      <c r="C165" s="1388"/>
      <c r="D165" s="1247"/>
      <c r="E165" s="1391"/>
      <c r="F165" s="1127" t="s">
        <v>46</v>
      </c>
      <c r="G165" s="1176"/>
      <c r="H165" s="349">
        <f t="shared" ref="H165:M165" si="98">H164</f>
        <v>0</v>
      </c>
      <c r="I165" s="345">
        <f t="shared" si="98"/>
        <v>0</v>
      </c>
      <c r="J165" s="345">
        <f t="shared" si="98"/>
        <v>0</v>
      </c>
      <c r="K165" s="344">
        <f t="shared" si="98"/>
        <v>0</v>
      </c>
      <c r="L165" s="199">
        <f t="shared" si="98"/>
        <v>0</v>
      </c>
      <c r="M165" s="199">
        <f t="shared" si="98"/>
        <v>0</v>
      </c>
      <c r="N165" s="199">
        <f t="shared" ref="N165:O165" si="99">N164</f>
        <v>0</v>
      </c>
      <c r="O165" s="199">
        <f t="shared" si="99"/>
        <v>0</v>
      </c>
    </row>
    <row r="166" spans="1:16" s="1" customFormat="1" ht="14.4" customHeight="1" thickBot="1" x14ac:dyDescent="0.25">
      <c r="A166" s="1053">
        <v>2</v>
      </c>
      <c r="B166" s="1056">
        <v>1</v>
      </c>
      <c r="C166" s="1046">
        <v>11</v>
      </c>
      <c r="D166" s="1074" t="s">
        <v>693</v>
      </c>
      <c r="E166" s="1432" t="s">
        <v>539</v>
      </c>
      <c r="F166" s="606" t="s">
        <v>371</v>
      </c>
      <c r="G166" s="609" t="s">
        <v>72</v>
      </c>
      <c r="H166" s="534">
        <v>78.400000000000006</v>
      </c>
      <c r="I166" s="470">
        <v>78.400000000000006</v>
      </c>
      <c r="J166" s="470">
        <v>74.3</v>
      </c>
      <c r="K166" s="471"/>
      <c r="L166" s="200">
        <v>118</v>
      </c>
      <c r="M166" s="200">
        <v>126.5</v>
      </c>
      <c r="N166" s="200">
        <v>135</v>
      </c>
      <c r="O166" s="200">
        <v>145</v>
      </c>
    </row>
    <row r="167" spans="1:16" s="1" customFormat="1" ht="12.75" hidden="1" customHeight="1" thickBot="1" x14ac:dyDescent="0.25">
      <c r="A167" s="1054"/>
      <c r="B167" s="1057"/>
      <c r="C167" s="1059"/>
      <c r="D167" s="1075"/>
      <c r="E167" s="1433"/>
      <c r="F167" s="17" t="s">
        <v>371</v>
      </c>
      <c r="G167" s="301" t="s">
        <v>73</v>
      </c>
      <c r="H167" s="759">
        <f>SUM(I167,K167)</f>
        <v>0</v>
      </c>
      <c r="I167" s="550"/>
      <c r="J167" s="550"/>
      <c r="K167" s="682"/>
      <c r="L167" s="507"/>
      <c r="M167" s="507"/>
      <c r="N167" s="507"/>
      <c r="O167" s="507"/>
    </row>
    <row r="168" spans="1:16" s="1" customFormat="1" ht="12" customHeight="1" thickBot="1" x14ac:dyDescent="0.25">
      <c r="A168" s="1055"/>
      <c r="B168" s="1058"/>
      <c r="C168" s="1060"/>
      <c r="D168" s="1247"/>
      <c r="E168" s="1434"/>
      <c r="F168" s="1081" t="s">
        <v>46</v>
      </c>
      <c r="G168" s="1099"/>
      <c r="H168" s="441">
        <f t="shared" ref="H168:M168" si="100">H166+H167</f>
        <v>78.400000000000006</v>
      </c>
      <c r="I168" s="553">
        <f t="shared" si="100"/>
        <v>78.400000000000006</v>
      </c>
      <c r="J168" s="553">
        <f t="shared" si="100"/>
        <v>74.3</v>
      </c>
      <c r="K168" s="264">
        <f t="shared" si="100"/>
        <v>0</v>
      </c>
      <c r="L168" s="265">
        <f t="shared" si="100"/>
        <v>118</v>
      </c>
      <c r="M168" s="265">
        <f t="shared" si="100"/>
        <v>126.5</v>
      </c>
      <c r="N168" s="265">
        <f t="shared" ref="N168:O168" si="101">N166+N167</f>
        <v>135</v>
      </c>
      <c r="O168" s="265">
        <f t="shared" si="101"/>
        <v>145</v>
      </c>
    </row>
    <row r="169" spans="1:16" s="1" customFormat="1" ht="0.6" customHeight="1" thickBot="1" x14ac:dyDescent="0.25">
      <c r="A169" s="1053">
        <v>2</v>
      </c>
      <c r="B169" s="1056">
        <v>1</v>
      </c>
      <c r="C169" s="1046">
        <v>12</v>
      </c>
      <c r="D169" s="1074" t="s">
        <v>738</v>
      </c>
      <c r="E169" s="1050" t="s">
        <v>635</v>
      </c>
      <c r="F169" s="608" t="s">
        <v>425</v>
      </c>
      <c r="G169" s="55" t="s">
        <v>123</v>
      </c>
      <c r="H169" s="762"/>
      <c r="I169" s="707"/>
      <c r="J169" s="707"/>
      <c r="K169" s="513"/>
      <c r="L169" s="697"/>
      <c r="M169" s="214"/>
      <c r="N169" s="214"/>
      <c r="O169" s="214"/>
    </row>
    <row r="170" spans="1:16" s="1" customFormat="1" ht="13.2" hidden="1" customHeight="1" x14ac:dyDescent="0.2">
      <c r="A170" s="1054"/>
      <c r="B170" s="1057"/>
      <c r="C170" s="1059"/>
      <c r="D170" s="1075"/>
      <c r="E170" s="1070"/>
      <c r="F170" s="764" t="s">
        <v>425</v>
      </c>
      <c r="G170" s="627" t="s">
        <v>72</v>
      </c>
      <c r="H170" s="601">
        <v>0</v>
      </c>
      <c r="I170" s="478">
        <v>335.9</v>
      </c>
      <c r="J170" s="479">
        <v>297.5</v>
      </c>
      <c r="K170" s="500"/>
      <c r="L170" s="488"/>
      <c r="M170" s="200"/>
      <c r="N170" s="200"/>
      <c r="O170" s="200"/>
      <c r="P170" s="527"/>
    </row>
    <row r="171" spans="1:16" s="1" customFormat="1" ht="12.6" hidden="1" customHeight="1" thickBot="1" x14ac:dyDescent="0.25">
      <c r="A171" s="1054"/>
      <c r="B171" s="1057"/>
      <c r="C171" s="1059"/>
      <c r="D171" s="1075"/>
      <c r="E171" s="1070"/>
      <c r="F171" s="613" t="s">
        <v>425</v>
      </c>
      <c r="G171" s="625" t="s">
        <v>105</v>
      </c>
      <c r="H171" s="650">
        <v>0</v>
      </c>
      <c r="I171" s="642">
        <v>5.3</v>
      </c>
      <c r="J171" s="643">
        <v>5.3</v>
      </c>
      <c r="K171" s="644"/>
      <c r="L171" s="490"/>
      <c r="M171" s="555"/>
      <c r="N171" s="555"/>
      <c r="O171" s="555"/>
    </row>
    <row r="172" spans="1:16" s="1" customFormat="1" ht="12.6" hidden="1" customHeight="1" thickBot="1" x14ac:dyDescent="0.25">
      <c r="A172" s="1055"/>
      <c r="B172" s="1058"/>
      <c r="C172" s="1060"/>
      <c r="D172" s="1247"/>
      <c r="E172" s="1071"/>
      <c r="F172" s="1081" t="s">
        <v>46</v>
      </c>
      <c r="G172" s="1099"/>
      <c r="H172" s="262">
        <f>H169+H170+H171</f>
        <v>0</v>
      </c>
      <c r="I172" s="553">
        <f t="shared" ref="I172:K172" si="102">I169+I170+I171</f>
        <v>341.2</v>
      </c>
      <c r="J172" s="553">
        <f t="shared" si="102"/>
        <v>302.8</v>
      </c>
      <c r="K172" s="554">
        <f t="shared" si="102"/>
        <v>0</v>
      </c>
      <c r="L172" s="266">
        <f>L169+L170+L171</f>
        <v>0</v>
      </c>
      <c r="M172" s="265">
        <f t="shared" ref="M172:N172" si="103">M169+M170+M171</f>
        <v>0</v>
      </c>
      <c r="N172" s="265">
        <f t="shared" si="103"/>
        <v>0</v>
      </c>
      <c r="O172" s="265">
        <f t="shared" ref="O172" si="104">O169+O170+O171</f>
        <v>0</v>
      </c>
    </row>
    <row r="173" spans="1:16" s="300" customFormat="1" ht="12.75" customHeight="1" thickBot="1" x14ac:dyDescent="0.25">
      <c r="A173" s="1053">
        <v>2</v>
      </c>
      <c r="B173" s="1056">
        <v>1</v>
      </c>
      <c r="C173" s="1046">
        <v>13</v>
      </c>
      <c r="D173" s="1074" t="s">
        <v>751</v>
      </c>
      <c r="E173" s="1050" t="s">
        <v>402</v>
      </c>
      <c r="F173" s="606" t="s">
        <v>414</v>
      </c>
      <c r="G173" s="86" t="s">
        <v>123</v>
      </c>
      <c r="H173" s="600">
        <v>7.3</v>
      </c>
      <c r="I173" s="585">
        <v>7.3</v>
      </c>
      <c r="J173" s="585">
        <v>7.2</v>
      </c>
      <c r="K173" s="702"/>
      <c r="L173" s="374">
        <v>6.3</v>
      </c>
      <c r="M173" s="374">
        <v>8.1</v>
      </c>
      <c r="N173" s="374">
        <v>8.5</v>
      </c>
      <c r="O173" s="374">
        <v>8.5</v>
      </c>
    </row>
    <row r="174" spans="1:16" s="1" customFormat="1" ht="18" customHeight="1" thickBot="1" x14ac:dyDescent="0.25">
      <c r="A174" s="1055"/>
      <c r="B174" s="1058"/>
      <c r="C174" s="1060"/>
      <c r="D174" s="1247"/>
      <c r="E174" s="1071"/>
      <c r="F174" s="1081" t="s">
        <v>46</v>
      </c>
      <c r="G174" s="1099"/>
      <c r="H174" s="441">
        <f t="shared" ref="H174:M174" si="105">H173</f>
        <v>7.3</v>
      </c>
      <c r="I174" s="553">
        <f t="shared" si="105"/>
        <v>7.3</v>
      </c>
      <c r="J174" s="553">
        <f t="shared" si="105"/>
        <v>7.2</v>
      </c>
      <c r="K174" s="263">
        <f t="shared" si="105"/>
        <v>0</v>
      </c>
      <c r="L174" s="265">
        <f t="shared" si="105"/>
        <v>6.3</v>
      </c>
      <c r="M174" s="265">
        <f t="shared" si="105"/>
        <v>8.1</v>
      </c>
      <c r="N174" s="265">
        <f t="shared" ref="N174:O174" si="106">N173</f>
        <v>8.5</v>
      </c>
      <c r="O174" s="265">
        <f t="shared" si="106"/>
        <v>8.5</v>
      </c>
    </row>
    <row r="175" spans="1:16" s="1" customFormat="1" ht="18" hidden="1" customHeight="1" thickBot="1" x14ac:dyDescent="0.25">
      <c r="A175" s="1053">
        <v>2</v>
      </c>
      <c r="B175" s="1056">
        <v>1</v>
      </c>
      <c r="C175" s="1046">
        <v>14</v>
      </c>
      <c r="D175" s="1580" t="s">
        <v>409</v>
      </c>
      <c r="E175" s="1050" t="s">
        <v>402</v>
      </c>
      <c r="F175" s="17" t="s">
        <v>371</v>
      </c>
      <c r="G175" s="24" t="s">
        <v>72</v>
      </c>
      <c r="H175" s="512">
        <f>SUM(I175,K175)</f>
        <v>0</v>
      </c>
      <c r="I175" s="707"/>
      <c r="J175" s="707"/>
      <c r="K175" s="761"/>
      <c r="L175" s="214">
        <v>0</v>
      </c>
      <c r="M175" s="214">
        <v>0</v>
      </c>
      <c r="N175" s="214"/>
      <c r="O175" s="214"/>
    </row>
    <row r="176" spans="1:16" s="1" customFormat="1" ht="15" hidden="1" customHeight="1" thickBot="1" x14ac:dyDescent="0.25">
      <c r="A176" s="1055"/>
      <c r="B176" s="1058"/>
      <c r="C176" s="1060"/>
      <c r="D176" s="1581"/>
      <c r="E176" s="1071"/>
      <c r="F176" s="1127" t="s">
        <v>46</v>
      </c>
      <c r="G176" s="1176"/>
      <c r="H176" s="349">
        <f t="shared" ref="H176:M176" si="107">H175</f>
        <v>0</v>
      </c>
      <c r="I176" s="345">
        <f t="shared" si="107"/>
        <v>0</v>
      </c>
      <c r="J176" s="345">
        <f t="shared" si="107"/>
        <v>0</v>
      </c>
      <c r="K176" s="344">
        <f t="shared" si="107"/>
        <v>0</v>
      </c>
      <c r="L176" s="199">
        <f t="shared" si="107"/>
        <v>0</v>
      </c>
      <c r="M176" s="199">
        <f t="shared" si="107"/>
        <v>0</v>
      </c>
      <c r="N176" s="199">
        <f t="shared" ref="N176:O176" si="108">N175</f>
        <v>0</v>
      </c>
      <c r="O176" s="199">
        <f t="shared" si="108"/>
        <v>0</v>
      </c>
    </row>
    <row r="177" spans="1:15" s="1" customFormat="1" ht="15" customHeight="1" thickBot="1" x14ac:dyDescent="0.25">
      <c r="A177" s="1053">
        <v>2</v>
      </c>
      <c r="B177" s="1056">
        <v>1</v>
      </c>
      <c r="C177" s="1046">
        <v>15</v>
      </c>
      <c r="D177" s="1074" t="s">
        <v>752</v>
      </c>
      <c r="E177" s="1050" t="s">
        <v>579</v>
      </c>
      <c r="F177" s="606" t="s">
        <v>416</v>
      </c>
      <c r="G177" s="609" t="s">
        <v>123</v>
      </c>
      <c r="H177" s="599">
        <v>22.2</v>
      </c>
      <c r="I177" s="571">
        <v>19</v>
      </c>
      <c r="J177" s="571">
        <v>15.8</v>
      </c>
      <c r="K177" s="572">
        <v>3.2</v>
      </c>
      <c r="L177" s="555">
        <v>24.9</v>
      </c>
      <c r="M177" s="555">
        <v>26.9</v>
      </c>
      <c r="N177" s="555">
        <v>27</v>
      </c>
      <c r="O177" s="555">
        <v>27</v>
      </c>
    </row>
    <row r="178" spans="1:15" s="1" customFormat="1" ht="15" customHeight="1" thickBot="1" x14ac:dyDescent="0.25">
      <c r="A178" s="1055"/>
      <c r="B178" s="1058"/>
      <c r="C178" s="1060"/>
      <c r="D178" s="1247"/>
      <c r="E178" s="1071"/>
      <c r="F178" s="1127" t="s">
        <v>46</v>
      </c>
      <c r="G178" s="1176"/>
      <c r="H178" s="441">
        <f t="shared" ref="H178:M178" si="109">H177</f>
        <v>22.2</v>
      </c>
      <c r="I178" s="553">
        <f t="shared" si="109"/>
        <v>19</v>
      </c>
      <c r="J178" s="553">
        <f t="shared" si="109"/>
        <v>15.8</v>
      </c>
      <c r="K178" s="263">
        <f t="shared" si="109"/>
        <v>3.2</v>
      </c>
      <c r="L178" s="265">
        <f t="shared" si="109"/>
        <v>24.9</v>
      </c>
      <c r="M178" s="265">
        <f t="shared" si="109"/>
        <v>26.9</v>
      </c>
      <c r="N178" s="265">
        <f t="shared" ref="N178:O178" si="110">N177</f>
        <v>27</v>
      </c>
      <c r="O178" s="265">
        <f t="shared" si="110"/>
        <v>27</v>
      </c>
    </row>
    <row r="179" spans="1:15" s="1" customFormat="1" ht="15.6" customHeight="1" thickBot="1" x14ac:dyDescent="0.25">
      <c r="A179" s="1053">
        <v>2</v>
      </c>
      <c r="B179" s="1056">
        <v>1</v>
      </c>
      <c r="C179" s="1046">
        <v>16</v>
      </c>
      <c r="D179" s="1074" t="s">
        <v>753</v>
      </c>
      <c r="E179" s="1050" t="s">
        <v>402</v>
      </c>
      <c r="F179" s="606" t="s">
        <v>421</v>
      </c>
      <c r="G179" s="609" t="s">
        <v>123</v>
      </c>
      <c r="H179" s="600">
        <v>21.3</v>
      </c>
      <c r="I179" s="585">
        <v>21.3</v>
      </c>
      <c r="J179" s="585">
        <v>17.3</v>
      </c>
      <c r="K179" s="702"/>
      <c r="L179" s="374">
        <v>27.4</v>
      </c>
      <c r="M179" s="374">
        <v>22.5</v>
      </c>
      <c r="N179" s="374">
        <v>23</v>
      </c>
      <c r="O179" s="374">
        <v>23</v>
      </c>
    </row>
    <row r="180" spans="1:15" s="1" customFormat="1" ht="17.25" customHeight="1" thickBot="1" x14ac:dyDescent="0.25">
      <c r="A180" s="1055"/>
      <c r="B180" s="1058"/>
      <c r="C180" s="1060"/>
      <c r="D180" s="1247"/>
      <c r="E180" s="1071"/>
      <c r="F180" s="1081" t="s">
        <v>46</v>
      </c>
      <c r="G180" s="1099"/>
      <c r="H180" s="441">
        <f t="shared" ref="H180:M180" si="111">H179</f>
        <v>21.3</v>
      </c>
      <c r="I180" s="553">
        <f t="shared" si="111"/>
        <v>21.3</v>
      </c>
      <c r="J180" s="553">
        <f t="shared" si="111"/>
        <v>17.3</v>
      </c>
      <c r="K180" s="263">
        <f t="shared" si="111"/>
        <v>0</v>
      </c>
      <c r="L180" s="265">
        <f t="shared" si="111"/>
        <v>27.4</v>
      </c>
      <c r="M180" s="265">
        <f t="shared" si="111"/>
        <v>22.5</v>
      </c>
      <c r="N180" s="265">
        <f t="shared" ref="N180:O180" si="112">N179</f>
        <v>23</v>
      </c>
      <c r="O180" s="265">
        <f t="shared" si="112"/>
        <v>23</v>
      </c>
    </row>
    <row r="181" spans="1:15" s="1" customFormat="1" ht="14.25" hidden="1" customHeight="1" thickBot="1" x14ac:dyDescent="0.25">
      <c r="A181" s="1053">
        <v>2</v>
      </c>
      <c r="B181" s="1056">
        <v>1</v>
      </c>
      <c r="C181" s="1046">
        <v>17</v>
      </c>
      <c r="D181" s="1580" t="s">
        <v>410</v>
      </c>
      <c r="E181" s="1050" t="s">
        <v>402</v>
      </c>
      <c r="F181" s="17" t="s">
        <v>371</v>
      </c>
      <c r="G181" s="24" t="s">
        <v>105</v>
      </c>
      <c r="H181" s="512">
        <f>SUM(I181,K181)</f>
        <v>0</v>
      </c>
      <c r="I181" s="707"/>
      <c r="J181" s="707"/>
      <c r="K181" s="761"/>
      <c r="L181" s="214"/>
      <c r="M181" s="214"/>
      <c r="N181" s="214"/>
      <c r="O181" s="214"/>
    </row>
    <row r="182" spans="1:15" s="1" customFormat="1" ht="15" hidden="1" customHeight="1" thickBot="1" x14ac:dyDescent="0.25">
      <c r="A182" s="1055"/>
      <c r="B182" s="1058"/>
      <c r="C182" s="1060"/>
      <c r="D182" s="1581"/>
      <c r="E182" s="1071"/>
      <c r="F182" s="1081" t="s">
        <v>46</v>
      </c>
      <c r="G182" s="1099"/>
      <c r="H182" s="349">
        <f t="shared" ref="H182:K182" si="113">H181</f>
        <v>0</v>
      </c>
      <c r="I182" s="345">
        <f t="shared" si="113"/>
        <v>0</v>
      </c>
      <c r="J182" s="345">
        <f t="shared" si="113"/>
        <v>0</v>
      </c>
      <c r="K182" s="344">
        <f t="shared" si="113"/>
        <v>0</v>
      </c>
      <c r="L182" s="199">
        <f>L181</f>
        <v>0</v>
      </c>
      <c r="M182" s="199">
        <f>M181</f>
        <v>0</v>
      </c>
      <c r="N182" s="199">
        <f>N181</f>
        <v>0</v>
      </c>
      <c r="O182" s="199">
        <f>O181</f>
        <v>0</v>
      </c>
    </row>
    <row r="183" spans="1:15" s="1" customFormat="1" ht="14.25" hidden="1" customHeight="1" thickBot="1" x14ac:dyDescent="0.25">
      <c r="A183" s="1053">
        <v>2</v>
      </c>
      <c r="B183" s="1056">
        <v>1</v>
      </c>
      <c r="C183" s="1046">
        <v>18</v>
      </c>
      <c r="D183" s="1580" t="s">
        <v>411</v>
      </c>
      <c r="E183" s="1050" t="s">
        <v>402</v>
      </c>
      <c r="F183" s="17" t="s">
        <v>371</v>
      </c>
      <c r="G183" s="24" t="s">
        <v>105</v>
      </c>
      <c r="H183" s="350">
        <f>SUM(I183,K183)</f>
        <v>0</v>
      </c>
      <c r="I183" s="339"/>
      <c r="J183" s="339"/>
      <c r="K183" s="108"/>
      <c r="L183" s="200"/>
      <c r="M183" s="200"/>
      <c r="N183" s="200"/>
      <c r="O183" s="200"/>
    </row>
    <row r="184" spans="1:15" s="1" customFormat="1" ht="17.25" hidden="1" customHeight="1" thickBot="1" x14ac:dyDescent="0.25">
      <c r="A184" s="1055"/>
      <c r="B184" s="1058"/>
      <c r="C184" s="1060"/>
      <c r="D184" s="1581"/>
      <c r="E184" s="1071"/>
      <c r="F184" s="1127" t="s">
        <v>46</v>
      </c>
      <c r="G184" s="1176"/>
      <c r="H184" s="349">
        <f t="shared" ref="H184:M184" si="114">H183</f>
        <v>0</v>
      </c>
      <c r="I184" s="345">
        <f t="shared" si="114"/>
        <v>0</v>
      </c>
      <c r="J184" s="345">
        <f t="shared" si="114"/>
        <v>0</v>
      </c>
      <c r="K184" s="344">
        <f t="shared" si="114"/>
        <v>0</v>
      </c>
      <c r="L184" s="199">
        <f t="shared" si="114"/>
        <v>0</v>
      </c>
      <c r="M184" s="199">
        <f t="shared" si="114"/>
        <v>0</v>
      </c>
      <c r="N184" s="199">
        <f t="shared" ref="N184:O184" si="115">N183</f>
        <v>0</v>
      </c>
      <c r="O184" s="199">
        <f t="shared" si="115"/>
        <v>0</v>
      </c>
    </row>
    <row r="185" spans="1:15" s="1" customFormat="1" ht="15" customHeight="1" thickBot="1" x14ac:dyDescent="0.25">
      <c r="A185" s="1053">
        <v>2</v>
      </c>
      <c r="B185" s="1056">
        <v>1</v>
      </c>
      <c r="C185" s="1046">
        <v>19</v>
      </c>
      <c r="D185" s="1074" t="s">
        <v>563</v>
      </c>
      <c r="E185" s="1455" t="s">
        <v>458</v>
      </c>
      <c r="F185" s="606" t="s">
        <v>518</v>
      </c>
      <c r="G185" s="609" t="s">
        <v>123</v>
      </c>
      <c r="H185" s="599">
        <v>0.6</v>
      </c>
      <c r="I185" s="571">
        <v>0.6</v>
      </c>
      <c r="J185" s="571"/>
      <c r="K185" s="572"/>
      <c r="L185" s="555">
        <v>0.7</v>
      </c>
      <c r="M185" s="555">
        <v>2</v>
      </c>
      <c r="N185" s="555">
        <v>2</v>
      </c>
      <c r="O185" s="555">
        <v>2</v>
      </c>
    </row>
    <row r="186" spans="1:15" s="1" customFormat="1" ht="12.75" customHeight="1" thickBot="1" x14ac:dyDescent="0.25">
      <c r="A186" s="1055"/>
      <c r="B186" s="1058"/>
      <c r="C186" s="1060"/>
      <c r="D186" s="1247"/>
      <c r="E186" s="1456"/>
      <c r="F186" s="1081" t="s">
        <v>46</v>
      </c>
      <c r="G186" s="1099"/>
      <c r="H186" s="441">
        <f t="shared" ref="H186:M186" si="116">H185</f>
        <v>0.6</v>
      </c>
      <c r="I186" s="553">
        <f t="shared" si="116"/>
        <v>0.6</v>
      </c>
      <c r="J186" s="553">
        <f t="shared" si="116"/>
        <v>0</v>
      </c>
      <c r="K186" s="263">
        <f t="shared" si="116"/>
        <v>0</v>
      </c>
      <c r="L186" s="265">
        <f t="shared" si="116"/>
        <v>0.7</v>
      </c>
      <c r="M186" s="265">
        <f t="shared" si="116"/>
        <v>2</v>
      </c>
      <c r="N186" s="265">
        <f t="shared" ref="N186:O186" si="117">N185</f>
        <v>2</v>
      </c>
      <c r="O186" s="265">
        <f t="shared" si="117"/>
        <v>2</v>
      </c>
    </row>
    <row r="187" spans="1:15" s="1" customFormat="1" ht="15" customHeight="1" x14ac:dyDescent="0.2">
      <c r="A187" s="1053">
        <v>2</v>
      </c>
      <c r="B187" s="1056">
        <v>1</v>
      </c>
      <c r="C187" s="1046">
        <v>20</v>
      </c>
      <c r="D187" s="1074" t="s">
        <v>561</v>
      </c>
      <c r="E187" s="1050" t="s">
        <v>591</v>
      </c>
      <c r="F187" s="934" t="s">
        <v>371</v>
      </c>
      <c r="G187" s="626" t="s">
        <v>72</v>
      </c>
      <c r="H187" s="600">
        <v>378</v>
      </c>
      <c r="I187" s="585">
        <v>378</v>
      </c>
      <c r="J187" s="585"/>
      <c r="K187" s="702"/>
      <c r="L187" s="374">
        <v>536.9</v>
      </c>
      <c r="M187" s="374">
        <v>540</v>
      </c>
      <c r="N187" s="374">
        <v>700</v>
      </c>
      <c r="O187" s="374">
        <v>800</v>
      </c>
    </row>
    <row r="188" spans="1:15" s="1" customFormat="1" ht="15" customHeight="1" thickBot="1" x14ac:dyDescent="0.25">
      <c r="A188" s="1054"/>
      <c r="B188" s="1057"/>
      <c r="C188" s="1059"/>
      <c r="D188" s="1075"/>
      <c r="E188" s="1070"/>
      <c r="F188" s="655" t="s">
        <v>371</v>
      </c>
      <c r="G188" s="625" t="s">
        <v>105</v>
      </c>
      <c r="H188" s="600"/>
      <c r="I188" s="600"/>
      <c r="J188" s="600"/>
      <c r="K188" s="600"/>
      <c r="L188" s="228">
        <v>78.8</v>
      </c>
      <c r="M188" s="228">
        <v>118.5</v>
      </c>
      <c r="N188" s="228">
        <v>120</v>
      </c>
      <c r="O188" s="228">
        <v>130</v>
      </c>
    </row>
    <row r="189" spans="1:15" s="1" customFormat="1" ht="15" customHeight="1" thickBot="1" x14ac:dyDescent="0.25">
      <c r="A189" s="1055"/>
      <c r="B189" s="1058"/>
      <c r="C189" s="1060"/>
      <c r="D189" s="1247"/>
      <c r="E189" s="1071"/>
      <c r="F189" s="1081" t="s">
        <v>46</v>
      </c>
      <c r="G189" s="1099"/>
      <c r="H189" s="441">
        <f t="shared" ref="H189:K189" si="118">H187</f>
        <v>378</v>
      </c>
      <c r="I189" s="553">
        <f t="shared" si="118"/>
        <v>378</v>
      </c>
      <c r="J189" s="553">
        <f t="shared" si="118"/>
        <v>0</v>
      </c>
      <c r="K189" s="263">
        <f t="shared" si="118"/>
        <v>0</v>
      </c>
      <c r="L189" s="265">
        <f>L187+L188</f>
        <v>615.69999999999993</v>
      </c>
      <c r="M189" s="265">
        <f t="shared" ref="M189:O189" si="119">M187+M188</f>
        <v>658.5</v>
      </c>
      <c r="N189" s="265">
        <f t="shared" si="119"/>
        <v>820</v>
      </c>
      <c r="O189" s="265">
        <f t="shared" si="119"/>
        <v>930</v>
      </c>
    </row>
    <row r="190" spans="1:15" s="1" customFormat="1" ht="13.95" customHeight="1" x14ac:dyDescent="0.2">
      <c r="A190" s="1053">
        <v>2</v>
      </c>
      <c r="B190" s="1056">
        <v>1</v>
      </c>
      <c r="C190" s="1046">
        <v>21</v>
      </c>
      <c r="D190" s="1074" t="s">
        <v>756</v>
      </c>
      <c r="E190" s="1050" t="s">
        <v>686</v>
      </c>
      <c r="F190" s="458" t="s">
        <v>371</v>
      </c>
      <c r="G190" s="55" t="s">
        <v>72</v>
      </c>
      <c r="H190" s="694">
        <v>128.80000000000001</v>
      </c>
      <c r="I190" s="695">
        <v>122.3</v>
      </c>
      <c r="J190" s="695"/>
      <c r="K190" s="696">
        <v>6.5</v>
      </c>
      <c r="L190" s="214">
        <v>153</v>
      </c>
      <c r="M190" s="214">
        <v>225</v>
      </c>
      <c r="N190" s="214">
        <v>250</v>
      </c>
      <c r="O190" s="214">
        <v>300</v>
      </c>
    </row>
    <row r="191" spans="1:15" s="1" customFormat="1" ht="10.199999999999999" hidden="1" x14ac:dyDescent="0.2">
      <c r="A191" s="1054"/>
      <c r="B191" s="1057"/>
      <c r="C191" s="1059"/>
      <c r="D191" s="1075"/>
      <c r="E191" s="1070"/>
      <c r="F191" s="651" t="s">
        <v>371</v>
      </c>
      <c r="G191" s="766" t="s">
        <v>72</v>
      </c>
      <c r="H191" s="509">
        <f>SUM(I191,K191)</f>
        <v>0</v>
      </c>
      <c r="I191" s="341"/>
      <c r="J191" s="339"/>
      <c r="K191" s="108"/>
      <c r="L191" s="200"/>
      <c r="M191" s="928"/>
      <c r="N191" s="928"/>
      <c r="O191" s="928"/>
    </row>
    <row r="192" spans="1:15" s="1" customFormat="1" ht="13.5" customHeight="1" thickBot="1" x14ac:dyDescent="0.25">
      <c r="A192" s="1054"/>
      <c r="B192" s="1057"/>
      <c r="C192" s="1059"/>
      <c r="D192" s="1075"/>
      <c r="E192" s="1070"/>
      <c r="F192" s="680" t="s">
        <v>371</v>
      </c>
      <c r="G192" s="767" t="s">
        <v>105</v>
      </c>
      <c r="H192" s="506"/>
      <c r="I192" s="504"/>
      <c r="J192" s="504"/>
      <c r="K192" s="560"/>
      <c r="L192" s="555">
        <v>58.42</v>
      </c>
      <c r="M192" s="903">
        <v>118</v>
      </c>
      <c r="N192" s="903">
        <v>120</v>
      </c>
      <c r="O192" s="903">
        <v>120</v>
      </c>
    </row>
    <row r="193" spans="1:19" s="1" customFormat="1" ht="15.75" customHeight="1" thickBot="1" x14ac:dyDescent="0.25">
      <c r="A193" s="1055"/>
      <c r="B193" s="1058"/>
      <c r="C193" s="1060"/>
      <c r="D193" s="1247"/>
      <c r="E193" s="1071"/>
      <c r="F193" s="1081" t="s">
        <v>46</v>
      </c>
      <c r="G193" s="1099"/>
      <c r="H193" s="262">
        <f t="shared" ref="H193:M193" si="120">H190++H191+H192</f>
        <v>128.80000000000001</v>
      </c>
      <c r="I193" s="553">
        <f t="shared" si="120"/>
        <v>122.3</v>
      </c>
      <c r="J193" s="553">
        <f t="shared" si="120"/>
        <v>0</v>
      </c>
      <c r="K193" s="263">
        <f t="shared" si="120"/>
        <v>6.5</v>
      </c>
      <c r="L193" s="265">
        <f t="shared" si="120"/>
        <v>211.42000000000002</v>
      </c>
      <c r="M193" s="265">
        <f t="shared" si="120"/>
        <v>343</v>
      </c>
      <c r="N193" s="265">
        <f t="shared" ref="N193:O193" si="121">N190++N191+N192</f>
        <v>370</v>
      </c>
      <c r="O193" s="265">
        <f t="shared" si="121"/>
        <v>420</v>
      </c>
    </row>
    <row r="194" spans="1:19" s="1" customFormat="1" ht="15" hidden="1" customHeight="1" thickBot="1" x14ac:dyDescent="0.25">
      <c r="A194" s="1053"/>
      <c r="B194" s="1056"/>
      <c r="C194" s="1046"/>
      <c r="D194" s="1074"/>
      <c r="E194" s="1050"/>
      <c r="F194" s="78"/>
      <c r="G194" s="24"/>
      <c r="H194" s="512"/>
      <c r="I194" s="707"/>
      <c r="J194" s="707"/>
      <c r="K194" s="761"/>
      <c r="L194" s="293"/>
      <c r="M194" s="293"/>
      <c r="N194" s="293"/>
      <c r="O194" s="293"/>
    </row>
    <row r="195" spans="1:19" s="1" customFormat="1" ht="15" hidden="1" customHeight="1" thickBot="1" x14ac:dyDescent="0.25">
      <c r="A195" s="1055"/>
      <c r="B195" s="1058"/>
      <c r="C195" s="1060"/>
      <c r="D195" s="1247"/>
      <c r="E195" s="1071"/>
      <c r="F195" s="1081"/>
      <c r="G195" s="1099"/>
      <c r="H195" s="362"/>
      <c r="I195" s="363"/>
      <c r="J195" s="363"/>
      <c r="K195" s="366"/>
      <c r="L195" s="204"/>
      <c r="M195" s="204"/>
      <c r="N195" s="204"/>
      <c r="O195" s="204"/>
    </row>
    <row r="196" spans="1:19" s="1" customFormat="1" ht="15" hidden="1" customHeight="1" thickBot="1" x14ac:dyDescent="0.25">
      <c r="A196" s="1053">
        <v>2</v>
      </c>
      <c r="B196" s="1056">
        <v>1</v>
      </c>
      <c r="C196" s="1046">
        <v>22</v>
      </c>
      <c r="D196" s="1074" t="s">
        <v>8</v>
      </c>
      <c r="E196" s="1455" t="s">
        <v>402</v>
      </c>
      <c r="F196" s="78" t="s">
        <v>416</v>
      </c>
      <c r="G196" s="24" t="s">
        <v>72</v>
      </c>
      <c r="H196" s="350">
        <f>SUM(I196,K196)</f>
        <v>0</v>
      </c>
      <c r="I196" s="339"/>
      <c r="J196" s="339"/>
      <c r="K196" s="108"/>
      <c r="L196" s="200">
        <v>0</v>
      </c>
      <c r="M196" s="200">
        <v>0</v>
      </c>
      <c r="N196" s="200"/>
      <c r="O196" s="200"/>
    </row>
    <row r="197" spans="1:19" s="1" customFormat="1" ht="15" hidden="1" customHeight="1" thickBot="1" x14ac:dyDescent="0.25">
      <c r="A197" s="1055"/>
      <c r="B197" s="1058"/>
      <c r="C197" s="1060"/>
      <c r="D197" s="1247"/>
      <c r="E197" s="1456"/>
      <c r="F197" s="1081" t="s">
        <v>46</v>
      </c>
      <c r="G197" s="1099"/>
      <c r="H197" s="362">
        <f t="shared" ref="H197:M197" si="122">H196</f>
        <v>0</v>
      </c>
      <c r="I197" s="363">
        <f t="shared" si="122"/>
        <v>0</v>
      </c>
      <c r="J197" s="363">
        <f t="shared" si="122"/>
        <v>0</v>
      </c>
      <c r="K197" s="366">
        <f t="shared" si="122"/>
        <v>0</v>
      </c>
      <c r="L197" s="204">
        <f t="shared" si="122"/>
        <v>0</v>
      </c>
      <c r="M197" s="204">
        <f t="shared" si="122"/>
        <v>0</v>
      </c>
      <c r="N197" s="204">
        <f t="shared" ref="N197:O197" si="123">N196</f>
        <v>0</v>
      </c>
      <c r="O197" s="204">
        <f t="shared" si="123"/>
        <v>0</v>
      </c>
    </row>
    <row r="198" spans="1:19" s="1" customFormat="1" ht="15.75" hidden="1" customHeight="1" thickBot="1" x14ac:dyDescent="0.25">
      <c r="A198" s="1053">
        <v>2</v>
      </c>
      <c r="B198" s="1056">
        <v>1</v>
      </c>
      <c r="C198" s="1046">
        <v>23</v>
      </c>
      <c r="D198" s="1580" t="s">
        <v>506</v>
      </c>
      <c r="E198" s="1050" t="s">
        <v>402</v>
      </c>
      <c r="F198" s="78" t="s">
        <v>416</v>
      </c>
      <c r="G198" s="11" t="s">
        <v>72</v>
      </c>
      <c r="H198" s="350">
        <f>SUM(I198,K198)</f>
        <v>0</v>
      </c>
      <c r="I198" s="339"/>
      <c r="J198" s="339"/>
      <c r="K198" s="108"/>
      <c r="L198" s="200"/>
      <c r="M198" s="200"/>
      <c r="N198" s="200"/>
      <c r="O198" s="200"/>
    </row>
    <row r="199" spans="1:19" s="1" customFormat="1" ht="15.75" hidden="1" customHeight="1" thickBot="1" x14ac:dyDescent="0.25">
      <c r="A199" s="1055"/>
      <c r="B199" s="1058"/>
      <c r="C199" s="1060"/>
      <c r="D199" s="1582"/>
      <c r="E199" s="1071"/>
      <c r="F199" s="1081" t="s">
        <v>46</v>
      </c>
      <c r="G199" s="1099"/>
      <c r="H199" s="362">
        <f t="shared" ref="H199:K199" si="124">H198</f>
        <v>0</v>
      </c>
      <c r="I199" s="363">
        <f t="shared" si="124"/>
        <v>0</v>
      </c>
      <c r="J199" s="363">
        <f t="shared" si="124"/>
        <v>0</v>
      </c>
      <c r="K199" s="366">
        <f t="shared" si="124"/>
        <v>0</v>
      </c>
      <c r="L199" s="204">
        <f>L198</f>
        <v>0</v>
      </c>
      <c r="M199" s="204">
        <f>M198</f>
        <v>0</v>
      </c>
      <c r="N199" s="204">
        <f>N198</f>
        <v>0</v>
      </c>
      <c r="O199" s="204">
        <f>O198</f>
        <v>0</v>
      </c>
    </row>
    <row r="200" spans="1:19" s="1" customFormat="1" ht="13.5" hidden="1" customHeight="1" x14ac:dyDescent="0.2">
      <c r="A200" s="1053">
        <v>2</v>
      </c>
      <c r="B200" s="1056">
        <v>1</v>
      </c>
      <c r="C200" s="1094">
        <v>24</v>
      </c>
      <c r="D200" s="1583" t="s">
        <v>575</v>
      </c>
      <c r="E200" s="1097" t="s">
        <v>402</v>
      </c>
      <c r="F200" s="383" t="s">
        <v>371</v>
      </c>
      <c r="G200" s="21" t="s">
        <v>79</v>
      </c>
      <c r="H200" s="340">
        <f>SUM(I200+K200)</f>
        <v>0</v>
      </c>
      <c r="I200" s="231"/>
      <c r="J200" s="341"/>
      <c r="K200" s="110"/>
      <c r="L200" s="202"/>
      <c r="M200" s="202"/>
      <c r="N200" s="202"/>
      <c r="O200" s="202"/>
    </row>
    <row r="201" spans="1:19" s="1" customFormat="1" ht="13.5" hidden="1" customHeight="1" x14ac:dyDescent="0.2">
      <c r="A201" s="1054"/>
      <c r="B201" s="1057"/>
      <c r="C201" s="1122"/>
      <c r="D201" s="1584"/>
      <c r="E201" s="1422"/>
      <c r="F201" s="383" t="s">
        <v>371</v>
      </c>
      <c r="G201" s="21" t="s">
        <v>72</v>
      </c>
      <c r="H201" s="340">
        <f>SUM(I201+K201)</f>
        <v>0</v>
      </c>
      <c r="I201" s="231"/>
      <c r="J201" s="341"/>
      <c r="K201" s="110"/>
      <c r="L201" s="202"/>
      <c r="M201" s="202"/>
      <c r="N201" s="202"/>
      <c r="O201" s="202"/>
    </row>
    <row r="202" spans="1:19" s="1" customFormat="1" ht="15.75" hidden="1" customHeight="1" x14ac:dyDescent="0.2">
      <c r="A202" s="1054"/>
      <c r="B202" s="1057"/>
      <c r="C202" s="1122"/>
      <c r="D202" s="1584"/>
      <c r="E202" s="1422"/>
      <c r="F202" s="383" t="s">
        <v>371</v>
      </c>
      <c r="G202" s="247" t="s">
        <v>105</v>
      </c>
      <c r="H202" s="340">
        <f>SUM(I202+K202)</f>
        <v>0</v>
      </c>
      <c r="I202" s="341"/>
      <c r="J202" s="341"/>
      <c r="K202" s="110"/>
      <c r="L202" s="202"/>
      <c r="M202" s="202"/>
      <c r="N202" s="202"/>
      <c r="O202" s="202"/>
    </row>
    <row r="203" spans="1:19" s="1" customFormat="1" ht="14.25" hidden="1" customHeight="1" thickBot="1" x14ac:dyDescent="0.25">
      <c r="A203" s="1054"/>
      <c r="B203" s="1057"/>
      <c r="C203" s="1122"/>
      <c r="D203" s="1584"/>
      <c r="E203" s="1422"/>
      <c r="F203" s="383" t="s">
        <v>371</v>
      </c>
      <c r="G203" s="284" t="s">
        <v>73</v>
      </c>
      <c r="H203" s="348">
        <f>SUM(I203+K203)</f>
        <v>0</v>
      </c>
      <c r="I203" s="341"/>
      <c r="J203" s="341"/>
      <c r="K203" s="357"/>
      <c r="L203" s="202"/>
      <c r="M203" s="202"/>
      <c r="N203" s="202"/>
      <c r="O203" s="202"/>
    </row>
    <row r="204" spans="1:19" s="1" customFormat="1" ht="13.5" hidden="1" customHeight="1" thickBot="1" x14ac:dyDescent="0.25">
      <c r="A204" s="1055"/>
      <c r="B204" s="1058"/>
      <c r="C204" s="1095"/>
      <c r="D204" s="1585"/>
      <c r="E204" s="1098"/>
      <c r="F204" s="1127" t="s">
        <v>46</v>
      </c>
      <c r="G204" s="1176"/>
      <c r="H204" s="349">
        <f t="shared" ref="H204" si="125">H200+H202+H203</f>
        <v>0</v>
      </c>
      <c r="I204" s="345">
        <f>I200+I202+I203+I201</f>
        <v>0</v>
      </c>
      <c r="J204" s="345">
        <f t="shared" ref="J204:M204" si="126">J200+J202+J203+J201</f>
        <v>0</v>
      </c>
      <c r="K204" s="344">
        <f t="shared" si="126"/>
        <v>0</v>
      </c>
      <c r="L204" s="199">
        <f t="shared" si="126"/>
        <v>0</v>
      </c>
      <c r="M204" s="199">
        <f t="shared" si="126"/>
        <v>0</v>
      </c>
      <c r="N204" s="199">
        <f t="shared" ref="N204:O204" si="127">N200+N202+N203+N201</f>
        <v>0</v>
      </c>
      <c r="O204" s="199">
        <f t="shared" si="127"/>
        <v>0</v>
      </c>
    </row>
    <row r="205" spans="1:19" s="1" customFormat="1" ht="13.5" customHeight="1" thickBot="1" x14ac:dyDescent="0.25">
      <c r="A205" s="1053">
        <v>2</v>
      </c>
      <c r="B205" s="1056">
        <v>1</v>
      </c>
      <c r="C205" s="1046">
        <v>25</v>
      </c>
      <c r="D205" s="1075" t="s">
        <v>631</v>
      </c>
      <c r="E205" s="1050" t="s">
        <v>402</v>
      </c>
      <c r="F205" s="705" t="s">
        <v>374</v>
      </c>
      <c r="G205" s="607" t="s">
        <v>103</v>
      </c>
      <c r="H205" s="599">
        <v>4.5999999999999996</v>
      </c>
      <c r="I205" s="571">
        <v>4.5999999999999996</v>
      </c>
      <c r="J205" s="571">
        <v>4.5</v>
      </c>
      <c r="K205" s="572"/>
      <c r="L205" s="555">
        <v>5.0999999999999996</v>
      </c>
      <c r="M205" s="555">
        <v>3.8</v>
      </c>
      <c r="N205" s="555">
        <v>3.8</v>
      </c>
      <c r="O205" s="555">
        <v>3.8</v>
      </c>
    </row>
    <row r="206" spans="1:19" s="1" customFormat="1" ht="15" customHeight="1" thickBot="1" x14ac:dyDescent="0.25">
      <c r="A206" s="1055"/>
      <c r="B206" s="1058"/>
      <c r="C206" s="1059"/>
      <c r="D206" s="1075"/>
      <c r="E206" s="1070"/>
      <c r="F206" s="1081" t="s">
        <v>46</v>
      </c>
      <c r="G206" s="1099"/>
      <c r="H206" s="441">
        <f t="shared" ref="H206:M206" si="128">H205</f>
        <v>4.5999999999999996</v>
      </c>
      <c r="I206" s="553">
        <f t="shared" si="128"/>
        <v>4.5999999999999996</v>
      </c>
      <c r="J206" s="553">
        <f t="shared" si="128"/>
        <v>4.5</v>
      </c>
      <c r="K206" s="263">
        <f t="shared" si="128"/>
        <v>0</v>
      </c>
      <c r="L206" s="265">
        <f t="shared" si="128"/>
        <v>5.0999999999999996</v>
      </c>
      <c r="M206" s="265">
        <f t="shared" si="128"/>
        <v>3.8</v>
      </c>
      <c r="N206" s="265">
        <f t="shared" ref="N206:O206" si="129">N205</f>
        <v>3.8</v>
      </c>
      <c r="O206" s="265">
        <f t="shared" si="129"/>
        <v>3.8</v>
      </c>
    </row>
    <row r="207" spans="1:19" s="1" customFormat="1" ht="13.5" customHeight="1" x14ac:dyDescent="0.2">
      <c r="A207" s="1053">
        <v>2</v>
      </c>
      <c r="B207" s="1056">
        <v>1</v>
      </c>
      <c r="C207" s="1046">
        <v>26</v>
      </c>
      <c r="D207" s="1159" t="s">
        <v>573</v>
      </c>
      <c r="E207" s="1505" t="s">
        <v>649</v>
      </c>
      <c r="F207" s="586" t="s">
        <v>371</v>
      </c>
      <c r="G207" s="55" t="s">
        <v>72</v>
      </c>
      <c r="H207" s="732">
        <v>71.2</v>
      </c>
      <c r="I207" s="725">
        <v>71.2</v>
      </c>
      <c r="J207" s="733"/>
      <c r="K207" s="564"/>
      <c r="L207" s="697">
        <v>82</v>
      </c>
      <c r="M207" s="214">
        <v>90</v>
      </c>
      <c r="N207" s="214">
        <v>110</v>
      </c>
      <c r="O207" s="214">
        <v>115</v>
      </c>
      <c r="S207" s="3"/>
    </row>
    <row r="208" spans="1:19" s="1" customFormat="1" ht="12.6" customHeight="1" x14ac:dyDescent="0.2">
      <c r="A208" s="1054"/>
      <c r="B208" s="1057"/>
      <c r="C208" s="1059"/>
      <c r="D208" s="1160"/>
      <c r="E208" s="1506"/>
      <c r="F208" s="587" t="s">
        <v>371</v>
      </c>
      <c r="G208" s="611" t="s">
        <v>105</v>
      </c>
      <c r="H208" s="617">
        <f>SUM(I208,K208)</f>
        <v>0</v>
      </c>
      <c r="I208" s="487"/>
      <c r="J208" s="487"/>
      <c r="K208" s="502"/>
      <c r="L208" s="488"/>
      <c r="M208" s="200">
        <v>24.678999999999998</v>
      </c>
      <c r="N208" s="200"/>
      <c r="O208" s="200"/>
    </row>
    <row r="209" spans="1:16" s="1" customFormat="1" ht="12.75" customHeight="1" thickBot="1" x14ac:dyDescent="0.25">
      <c r="A209" s="1054"/>
      <c r="B209" s="1057"/>
      <c r="C209" s="1059"/>
      <c r="D209" s="1160"/>
      <c r="E209" s="1506"/>
      <c r="F209" s="598" t="s">
        <v>371</v>
      </c>
      <c r="G209" s="622" t="s">
        <v>73</v>
      </c>
      <c r="H209" s="650">
        <v>155.69999999999999</v>
      </c>
      <c r="I209" s="664">
        <v>155.69999999999999</v>
      </c>
      <c r="J209" s="664">
        <v>2.2999999999999998</v>
      </c>
      <c r="K209" s="665"/>
      <c r="L209" s="490">
        <v>125.4</v>
      </c>
      <c r="M209" s="555">
        <v>12.3</v>
      </c>
      <c r="N209" s="555"/>
      <c r="O209" s="555"/>
    </row>
    <row r="210" spans="1:16" s="1" customFormat="1" ht="12.75" customHeight="1" thickBot="1" x14ac:dyDescent="0.25">
      <c r="A210" s="1055"/>
      <c r="B210" s="1058"/>
      <c r="C210" s="1060"/>
      <c r="D210" s="1167"/>
      <c r="E210" s="1507"/>
      <c r="F210" s="1081" t="s">
        <v>46</v>
      </c>
      <c r="G210" s="1099"/>
      <c r="H210" s="262">
        <f t="shared" ref="H210" si="130">H207+H208+H209</f>
        <v>226.89999999999998</v>
      </c>
      <c r="I210" s="553">
        <f>I207+I208+I209</f>
        <v>226.89999999999998</v>
      </c>
      <c r="J210" s="553">
        <f t="shared" ref="J210:M210" si="131">J207+J208+J209</f>
        <v>2.2999999999999998</v>
      </c>
      <c r="K210" s="263">
        <f t="shared" si="131"/>
        <v>0</v>
      </c>
      <c r="L210" s="265">
        <f t="shared" si="131"/>
        <v>207.4</v>
      </c>
      <c r="M210" s="265">
        <f t="shared" si="131"/>
        <v>126.979</v>
      </c>
      <c r="N210" s="265">
        <f t="shared" ref="N210:O210" si="132">N207+N208+N209</f>
        <v>110</v>
      </c>
      <c r="O210" s="265">
        <f t="shared" si="132"/>
        <v>115</v>
      </c>
    </row>
    <row r="211" spans="1:16" s="1" customFormat="1" ht="15.75" customHeight="1" x14ac:dyDescent="0.2">
      <c r="A211" s="1053">
        <v>2</v>
      </c>
      <c r="B211" s="1056">
        <v>1</v>
      </c>
      <c r="C211" s="1046">
        <v>27</v>
      </c>
      <c r="D211" s="1074" t="s">
        <v>630</v>
      </c>
      <c r="E211" s="1050" t="s">
        <v>493</v>
      </c>
      <c r="F211" s="654" t="s">
        <v>369</v>
      </c>
      <c r="G211" s="181" t="s">
        <v>72</v>
      </c>
      <c r="H211" s="694">
        <v>22.5</v>
      </c>
      <c r="I211" s="695">
        <v>22.5</v>
      </c>
      <c r="J211" s="695">
        <v>15.1</v>
      </c>
      <c r="K211" s="696"/>
      <c r="L211" s="214">
        <v>10.8</v>
      </c>
      <c r="M211" s="214">
        <v>5</v>
      </c>
      <c r="N211" s="214">
        <v>11</v>
      </c>
      <c r="O211" s="214">
        <v>12</v>
      </c>
    </row>
    <row r="212" spans="1:16" s="1" customFormat="1" ht="15.75" customHeight="1" thickBot="1" x14ac:dyDescent="0.25">
      <c r="A212" s="1054"/>
      <c r="B212" s="1057"/>
      <c r="C212" s="1059"/>
      <c r="D212" s="1075"/>
      <c r="E212" s="1070"/>
      <c r="F212" s="769" t="s">
        <v>369</v>
      </c>
      <c r="G212" s="767" t="s">
        <v>123</v>
      </c>
      <c r="H212" s="603">
        <v>64.5</v>
      </c>
      <c r="I212" s="556">
        <v>64.5</v>
      </c>
      <c r="J212" s="557">
        <v>4.4000000000000004</v>
      </c>
      <c r="K212" s="558"/>
      <c r="L212" s="555">
        <v>67.099999999999994</v>
      </c>
      <c r="M212" s="555">
        <v>66.3</v>
      </c>
      <c r="N212" s="555">
        <v>67</v>
      </c>
      <c r="O212" s="555">
        <v>70</v>
      </c>
      <c r="P212" s="527"/>
    </row>
    <row r="213" spans="1:16" s="1" customFormat="1" ht="18.75" customHeight="1" thickBot="1" x14ac:dyDescent="0.25">
      <c r="A213" s="1055"/>
      <c r="B213" s="1058"/>
      <c r="C213" s="1060"/>
      <c r="D213" s="1247"/>
      <c r="E213" s="1071"/>
      <c r="F213" s="1081" t="s">
        <v>46</v>
      </c>
      <c r="G213" s="1082"/>
      <c r="H213" s="826">
        <f t="shared" ref="H213:O213" si="133">H211+H212</f>
        <v>87</v>
      </c>
      <c r="I213" s="809">
        <f t="shared" si="133"/>
        <v>87</v>
      </c>
      <c r="J213" s="809">
        <f t="shared" si="133"/>
        <v>19.5</v>
      </c>
      <c r="K213" s="827">
        <f t="shared" si="133"/>
        <v>0</v>
      </c>
      <c r="L213" s="265">
        <f t="shared" si="133"/>
        <v>77.899999999999991</v>
      </c>
      <c r="M213" s="265">
        <f t="shared" si="133"/>
        <v>71.3</v>
      </c>
      <c r="N213" s="265">
        <f t="shared" si="133"/>
        <v>78</v>
      </c>
      <c r="O213" s="265">
        <f t="shared" si="133"/>
        <v>82</v>
      </c>
    </row>
    <row r="214" spans="1:16" s="1" customFormat="1" ht="16.5" customHeight="1" thickBot="1" x14ac:dyDescent="0.25">
      <c r="A214" s="1053">
        <v>2</v>
      </c>
      <c r="B214" s="1056">
        <v>1</v>
      </c>
      <c r="C214" s="1046">
        <v>28</v>
      </c>
      <c r="D214" s="1159" t="s">
        <v>644</v>
      </c>
      <c r="E214" s="1050" t="s">
        <v>663</v>
      </c>
      <c r="F214" s="705" t="s">
        <v>371</v>
      </c>
      <c r="G214" s="607" t="s">
        <v>72</v>
      </c>
      <c r="H214" s="600">
        <v>6.7</v>
      </c>
      <c r="I214" s="585">
        <v>6.7</v>
      </c>
      <c r="J214" s="585"/>
      <c r="K214" s="702"/>
      <c r="L214" s="374">
        <v>10.6</v>
      </c>
      <c r="M214" s="374">
        <v>10.5</v>
      </c>
      <c r="N214" s="374">
        <v>10.5</v>
      </c>
      <c r="O214" s="374">
        <v>11</v>
      </c>
    </row>
    <row r="215" spans="1:16" s="1" customFormat="1" ht="16.5" customHeight="1" thickBot="1" x14ac:dyDescent="0.25">
      <c r="A215" s="1055"/>
      <c r="B215" s="1058"/>
      <c r="C215" s="1060"/>
      <c r="D215" s="1167"/>
      <c r="E215" s="1071"/>
      <c r="F215" s="1081" t="s">
        <v>46</v>
      </c>
      <c r="G215" s="1099"/>
      <c r="H215" s="441">
        <f t="shared" ref="H215:K215" si="134">H214</f>
        <v>6.7</v>
      </c>
      <c r="I215" s="553">
        <f t="shared" si="134"/>
        <v>6.7</v>
      </c>
      <c r="J215" s="553">
        <f t="shared" si="134"/>
        <v>0</v>
      </c>
      <c r="K215" s="263">
        <f t="shared" si="134"/>
        <v>0</v>
      </c>
      <c r="L215" s="265">
        <f>L214</f>
        <v>10.6</v>
      </c>
      <c r="M215" s="265">
        <f>M214</f>
        <v>10.5</v>
      </c>
      <c r="N215" s="265">
        <f>N214</f>
        <v>10.5</v>
      </c>
      <c r="O215" s="265">
        <f>O214</f>
        <v>11</v>
      </c>
    </row>
    <row r="216" spans="1:16" s="1" customFormat="1" ht="16.5" customHeight="1" x14ac:dyDescent="0.2">
      <c r="A216" s="1053">
        <v>2</v>
      </c>
      <c r="B216" s="1056">
        <v>1</v>
      </c>
      <c r="C216" s="1046">
        <v>29</v>
      </c>
      <c r="D216" s="1074" t="s">
        <v>684</v>
      </c>
      <c r="E216" s="1050" t="s">
        <v>706</v>
      </c>
      <c r="F216" s="586" t="s">
        <v>371</v>
      </c>
      <c r="G216" s="956" t="s">
        <v>79</v>
      </c>
      <c r="H216" s="708"/>
      <c r="I216" s="707"/>
      <c r="J216" s="707"/>
      <c r="K216" s="761"/>
      <c r="L216" s="1010">
        <v>92.6</v>
      </c>
      <c r="M216" s="846">
        <v>115</v>
      </c>
      <c r="N216" s="961"/>
      <c r="O216" s="961"/>
    </row>
    <row r="217" spans="1:16" s="1" customFormat="1" ht="16.5" customHeight="1" x14ac:dyDescent="0.2">
      <c r="A217" s="1054"/>
      <c r="B217" s="1057"/>
      <c r="C217" s="1059"/>
      <c r="D217" s="1075"/>
      <c r="E217" s="1070"/>
      <c r="F217" s="957" t="s">
        <v>371</v>
      </c>
      <c r="G217" s="959" t="s">
        <v>73</v>
      </c>
      <c r="H217" s="930"/>
      <c r="I217" s="951"/>
      <c r="J217" s="951"/>
      <c r="K217" s="560"/>
      <c r="L217" s="1011">
        <v>1.2</v>
      </c>
      <c r="M217" s="903">
        <v>412.6</v>
      </c>
      <c r="N217" s="950"/>
      <c r="O217" s="950"/>
    </row>
    <row r="218" spans="1:16" s="1" customFormat="1" ht="16.5" customHeight="1" thickBot="1" x14ac:dyDescent="0.25">
      <c r="A218" s="1054"/>
      <c r="B218" s="1057"/>
      <c r="C218" s="1059"/>
      <c r="D218" s="1075"/>
      <c r="E218" s="1070"/>
      <c r="F218" s="613" t="s">
        <v>809</v>
      </c>
      <c r="G218" s="958" t="s">
        <v>105</v>
      </c>
      <c r="H218" s="909"/>
      <c r="I218" s="955"/>
      <c r="J218" s="955"/>
      <c r="K218" s="913"/>
      <c r="L218" s="1012"/>
      <c r="M218" s="915">
        <v>10.7</v>
      </c>
      <c r="N218" s="962"/>
      <c r="O218" s="962"/>
    </row>
    <row r="219" spans="1:16" s="1" customFormat="1" ht="16.5" customHeight="1" thickBot="1" x14ac:dyDescent="0.25">
      <c r="A219" s="1055"/>
      <c r="B219" s="1058"/>
      <c r="C219" s="1060"/>
      <c r="D219" s="1247"/>
      <c r="E219" s="1071"/>
      <c r="F219" s="1162" t="s">
        <v>46</v>
      </c>
      <c r="G219" s="1511"/>
      <c r="H219" s="829">
        <f t="shared" ref="H219:K219" si="135">H216+H217</f>
        <v>0</v>
      </c>
      <c r="I219" s="457">
        <f t="shared" si="135"/>
        <v>0</v>
      </c>
      <c r="J219" s="457">
        <f t="shared" si="135"/>
        <v>0</v>
      </c>
      <c r="K219" s="960">
        <f t="shared" si="135"/>
        <v>0</v>
      </c>
      <c r="L219" s="335">
        <f>L216+L217+L218</f>
        <v>93.8</v>
      </c>
      <c r="M219" s="335">
        <f>M216+M217+M218</f>
        <v>538.30000000000007</v>
      </c>
      <c r="N219" s="335">
        <f t="shared" ref="N219:O219" si="136">N216+N217+N218</f>
        <v>0</v>
      </c>
      <c r="O219" s="335">
        <f t="shared" si="136"/>
        <v>0</v>
      </c>
    </row>
    <row r="220" spans="1:16" s="1" customFormat="1" ht="16.5" customHeight="1" x14ac:dyDescent="0.2">
      <c r="A220" s="1053">
        <v>2</v>
      </c>
      <c r="B220" s="1056">
        <v>1</v>
      </c>
      <c r="C220" s="1046">
        <v>30</v>
      </c>
      <c r="D220" s="1074" t="s">
        <v>685</v>
      </c>
      <c r="E220" s="1050" t="s">
        <v>458</v>
      </c>
      <c r="F220" s="586" t="s">
        <v>371</v>
      </c>
      <c r="G220" s="770" t="s">
        <v>105</v>
      </c>
      <c r="H220" s="762">
        <f>SUM(I220,K220)</f>
        <v>0.9</v>
      </c>
      <c r="I220" s="707">
        <v>0.9</v>
      </c>
      <c r="J220" s="707"/>
      <c r="K220" s="707"/>
      <c r="L220" s="697">
        <v>0.03</v>
      </c>
      <c r="M220" s="214"/>
      <c r="N220" s="214"/>
      <c r="O220" s="214"/>
    </row>
    <row r="221" spans="1:16" s="1" customFormat="1" ht="16.5" customHeight="1" thickBot="1" x14ac:dyDescent="0.25">
      <c r="A221" s="1054"/>
      <c r="B221" s="1057"/>
      <c r="C221" s="1059"/>
      <c r="D221" s="1075"/>
      <c r="E221" s="1070"/>
      <c r="F221" s="698" t="s">
        <v>371</v>
      </c>
      <c r="G221" s="771" t="s">
        <v>73</v>
      </c>
      <c r="H221" s="650">
        <v>10.1</v>
      </c>
      <c r="I221" s="664">
        <v>10.1</v>
      </c>
      <c r="J221" s="664"/>
      <c r="K221" s="664"/>
      <c r="L221" s="490">
        <v>0.32</v>
      </c>
      <c r="M221" s="555"/>
      <c r="N221" s="555"/>
      <c r="O221" s="555"/>
    </row>
    <row r="222" spans="1:16" s="1" customFormat="1" ht="16.5" customHeight="1" thickBot="1" x14ac:dyDescent="0.25">
      <c r="A222" s="1055"/>
      <c r="B222" s="1058"/>
      <c r="C222" s="1060"/>
      <c r="D222" s="1247"/>
      <c r="E222" s="1071"/>
      <c r="F222" s="1081" t="s">
        <v>46</v>
      </c>
      <c r="G222" s="1099"/>
      <c r="H222" s="826">
        <f t="shared" ref="H222:M222" si="137">H220+H221</f>
        <v>11</v>
      </c>
      <c r="I222" s="809">
        <f t="shared" si="137"/>
        <v>11</v>
      </c>
      <c r="J222" s="809">
        <f t="shared" si="137"/>
        <v>0</v>
      </c>
      <c r="K222" s="827">
        <f t="shared" si="137"/>
        <v>0</v>
      </c>
      <c r="L222" s="597">
        <f t="shared" si="137"/>
        <v>0.35</v>
      </c>
      <c r="M222" s="597">
        <f t="shared" si="137"/>
        <v>0</v>
      </c>
      <c r="N222" s="597">
        <f t="shared" ref="N222:O222" si="138">N220+N221</f>
        <v>0</v>
      </c>
      <c r="O222" s="597">
        <f t="shared" si="138"/>
        <v>0</v>
      </c>
    </row>
    <row r="223" spans="1:16" s="1" customFormat="1" ht="16.5" customHeight="1" thickBot="1" x14ac:dyDescent="0.25">
      <c r="A223" s="393">
        <v>2</v>
      </c>
      <c r="B223" s="406">
        <v>1</v>
      </c>
      <c r="C223" s="1601" t="s">
        <v>43</v>
      </c>
      <c r="D223" s="1224"/>
      <c r="E223" s="1224"/>
      <c r="F223" s="1224"/>
      <c r="G223" s="1224"/>
      <c r="H223" s="367">
        <f>H146+H148+H150+H152+H155+H157+H159+H161+H163+H165+H168+H172+H174+H176+H178+H180+H182+H184+H186+H193+H195+H197+H199+H204+H210+H206+H215+H189+H219+H222</f>
        <v>1029.2000000000003</v>
      </c>
      <c r="I223" s="828">
        <f>I146+I148+I150+I152+I155+I157+I159+I161+I163+I165+I168+I172+I174+I176+I178+I180+I182+I184+I186+I193+I195+I197+I199+I204+I210+I206+I215+I189+I219+I222</f>
        <v>1312.1999999999998</v>
      </c>
      <c r="J223" s="828">
        <f>J146+J148+J150+J152+J155+J157+J159+J161+J163+J165+J168+J172+J174+J176+J178+J180+J182+J184+J186+J193+J195+J197+J199+J204+J210+J206+J215+J189+J219+J222</f>
        <v>427.8</v>
      </c>
      <c r="K223" s="250">
        <f>K146+K148+K150+K152+K155+K157+K159+K161+K163+K165+K168+K172+K174+K176+K178+K180+K182+K184+K186+K193+K195+K197+K199+K204+K210+K206+K215+K189+K219+K222</f>
        <v>58.2</v>
      </c>
      <c r="L223" s="370">
        <f>L146+L148+L150+L152+L155+L157+L159+L161+L163+L165+L168+L172+L174+L176+L178+L180+L182+L184+L186+L193+L195+L197+L199+L204+L210+L206+L215+L189+L219+L222+L213</f>
        <v>1575.4699999999998</v>
      </c>
      <c r="M223" s="370">
        <f t="shared" ref="M223:O223" si="139">M146+M148+M150+M152+M155+M157+M159+M161+M163+M165+M168+M172+M174+M176+M178+M180+M182+M184+M186+M193+M195+M197+M199+M204+M210+M206+M215+M189+M219+M222+M213</f>
        <v>2058.4790000000003</v>
      </c>
      <c r="N223" s="370">
        <f t="shared" si="139"/>
        <v>1707.9</v>
      </c>
      <c r="O223" s="370">
        <f t="shared" si="139"/>
        <v>1887.4</v>
      </c>
    </row>
    <row r="224" spans="1:16" s="1" customFormat="1" ht="15.75" customHeight="1" thickBot="1" x14ac:dyDescent="0.25">
      <c r="A224" s="23">
        <v>2</v>
      </c>
      <c r="B224" s="49">
        <v>2</v>
      </c>
      <c r="C224" s="1168" t="s">
        <v>412</v>
      </c>
      <c r="D224" s="1169"/>
      <c r="E224" s="1169"/>
      <c r="F224" s="1169"/>
      <c r="G224" s="1169"/>
      <c r="H224" s="1169"/>
      <c r="I224" s="1169"/>
      <c r="J224" s="1169"/>
      <c r="K224" s="1169"/>
      <c r="L224" s="1169"/>
      <c r="M224" s="1169"/>
      <c r="N224" s="1169"/>
      <c r="O224" s="1170"/>
    </row>
    <row r="225" spans="1:16" s="1" customFormat="1" ht="12" customHeight="1" thickBot="1" x14ac:dyDescent="0.25">
      <c r="A225" s="1053">
        <v>2</v>
      </c>
      <c r="B225" s="1056">
        <v>2</v>
      </c>
      <c r="C225" s="1059">
        <v>1</v>
      </c>
      <c r="D225" s="1075" t="s">
        <v>413</v>
      </c>
      <c r="E225" s="1070" t="s">
        <v>635</v>
      </c>
      <c r="F225" s="605" t="s">
        <v>518</v>
      </c>
      <c r="G225" s="911" t="s">
        <v>105</v>
      </c>
      <c r="H225" s="687">
        <v>5.3</v>
      </c>
      <c r="I225" s="683"/>
      <c r="J225" s="710"/>
      <c r="K225" s="788"/>
      <c r="L225" s="214">
        <v>741.87</v>
      </c>
      <c r="M225" s="686"/>
      <c r="N225" s="214"/>
      <c r="O225" s="214"/>
    </row>
    <row r="226" spans="1:16" s="1" customFormat="1" ht="14.25" customHeight="1" thickBot="1" x14ac:dyDescent="0.25">
      <c r="A226" s="1054"/>
      <c r="B226" s="1057"/>
      <c r="C226" s="1059"/>
      <c r="D226" s="1075"/>
      <c r="E226" s="1070"/>
      <c r="F226" s="598" t="s">
        <v>518</v>
      </c>
      <c r="G226" s="129" t="s">
        <v>72</v>
      </c>
      <c r="H226" s="562">
        <v>2265.4</v>
      </c>
      <c r="I226" s="99">
        <v>1929.5</v>
      </c>
      <c r="J226" s="602"/>
      <c r="K226" s="560"/>
      <c r="L226" s="555">
        <v>3920</v>
      </c>
      <c r="M226" s="490">
        <v>3921.6</v>
      </c>
      <c r="N226" s="555">
        <v>6542.2</v>
      </c>
      <c r="O226" s="555">
        <v>6568.2</v>
      </c>
      <c r="P226" s="527"/>
    </row>
    <row r="227" spans="1:16" s="1" customFormat="1" ht="15" customHeight="1" thickBot="1" x14ac:dyDescent="0.25">
      <c r="A227" s="1055"/>
      <c r="B227" s="1058"/>
      <c r="C227" s="1060"/>
      <c r="D227" s="1247"/>
      <c r="E227" s="1071"/>
      <c r="F227" s="1081" t="s">
        <v>46</v>
      </c>
      <c r="G227" s="1099"/>
      <c r="H227" s="441">
        <f t="shared" ref="H227:M227" si="140">H225+H226</f>
        <v>2270.7000000000003</v>
      </c>
      <c r="I227" s="553">
        <f t="shared" si="140"/>
        <v>1929.5</v>
      </c>
      <c r="J227" s="553">
        <f t="shared" si="140"/>
        <v>0</v>
      </c>
      <c r="K227" s="263">
        <f t="shared" si="140"/>
        <v>0</v>
      </c>
      <c r="L227" s="265">
        <f t="shared" si="140"/>
        <v>4661.87</v>
      </c>
      <c r="M227" s="266">
        <f t="shared" si="140"/>
        <v>3921.6</v>
      </c>
      <c r="N227" s="265">
        <f t="shared" ref="N227:O227" si="141">N225+N226</f>
        <v>6542.2</v>
      </c>
      <c r="O227" s="265">
        <f t="shared" si="141"/>
        <v>6568.2</v>
      </c>
    </row>
    <row r="228" spans="1:16" s="1" customFormat="1" ht="15" customHeight="1" thickBot="1" x14ac:dyDescent="0.25">
      <c r="A228" s="1053">
        <v>2</v>
      </c>
      <c r="B228" s="1056">
        <v>2</v>
      </c>
      <c r="C228" s="1046">
        <v>2</v>
      </c>
      <c r="D228" s="1159" t="s">
        <v>154</v>
      </c>
      <c r="E228" s="1050" t="s">
        <v>458</v>
      </c>
      <c r="F228" s="606" t="s">
        <v>414</v>
      </c>
      <c r="G228" s="86" t="s">
        <v>103</v>
      </c>
      <c r="H228" s="694">
        <v>294.10000000000002</v>
      </c>
      <c r="I228" s="695">
        <v>294.10000000000002</v>
      </c>
      <c r="J228" s="695"/>
      <c r="K228" s="694"/>
      <c r="L228" s="214">
        <v>248.7</v>
      </c>
      <c r="M228" s="697">
        <v>317</v>
      </c>
      <c r="N228" s="214">
        <v>320</v>
      </c>
      <c r="O228" s="214">
        <v>320</v>
      </c>
    </row>
    <row r="229" spans="1:16" s="1" customFormat="1" ht="15" hidden="1" customHeight="1" thickBot="1" x14ac:dyDescent="0.25">
      <c r="A229" s="1054"/>
      <c r="B229" s="1057"/>
      <c r="C229" s="1059"/>
      <c r="D229" s="1160"/>
      <c r="E229" s="1070"/>
      <c r="F229" s="17" t="s">
        <v>414</v>
      </c>
      <c r="G229" s="11" t="s">
        <v>537</v>
      </c>
      <c r="H229" s="503">
        <f>I229+K229</f>
        <v>0</v>
      </c>
      <c r="I229" s="504"/>
      <c r="J229" s="504"/>
      <c r="K229" s="560"/>
      <c r="L229" s="555"/>
      <c r="M229" s="490"/>
      <c r="N229" s="555"/>
      <c r="O229" s="555"/>
    </row>
    <row r="230" spans="1:16" s="1" customFormat="1" ht="15" customHeight="1" thickBot="1" x14ac:dyDescent="0.25">
      <c r="A230" s="1055"/>
      <c r="B230" s="1058"/>
      <c r="C230" s="1060"/>
      <c r="D230" s="1167"/>
      <c r="E230" s="1071"/>
      <c r="F230" s="1081" t="s">
        <v>46</v>
      </c>
      <c r="G230" s="1099"/>
      <c r="H230" s="441">
        <f t="shared" ref="H230:M230" si="142">H228+H229</f>
        <v>294.10000000000002</v>
      </c>
      <c r="I230" s="553">
        <f t="shared" si="142"/>
        <v>294.10000000000002</v>
      </c>
      <c r="J230" s="553">
        <f t="shared" si="142"/>
        <v>0</v>
      </c>
      <c r="K230" s="263">
        <f t="shared" si="142"/>
        <v>0</v>
      </c>
      <c r="L230" s="265">
        <f t="shared" si="142"/>
        <v>248.7</v>
      </c>
      <c r="M230" s="266">
        <f t="shared" si="142"/>
        <v>317</v>
      </c>
      <c r="N230" s="265">
        <f t="shared" ref="N230:O230" si="143">N228+N229</f>
        <v>320</v>
      </c>
      <c r="O230" s="265">
        <f t="shared" si="143"/>
        <v>320</v>
      </c>
    </row>
    <row r="231" spans="1:16" s="1" customFormat="1" ht="15" customHeight="1" x14ac:dyDescent="0.2">
      <c r="A231" s="1053">
        <v>2</v>
      </c>
      <c r="B231" s="1056">
        <v>2</v>
      </c>
      <c r="C231" s="1046">
        <v>3</v>
      </c>
      <c r="D231" s="1159" t="s">
        <v>415</v>
      </c>
      <c r="E231" s="1050" t="s">
        <v>707</v>
      </c>
      <c r="F231" s="608" t="s">
        <v>416</v>
      </c>
      <c r="G231" s="71" t="s">
        <v>103</v>
      </c>
      <c r="H231" s="600">
        <v>554.1</v>
      </c>
      <c r="I231" s="585">
        <v>554.1</v>
      </c>
      <c r="J231" s="585"/>
      <c r="K231" s="600"/>
      <c r="L231" s="374">
        <v>614.9</v>
      </c>
      <c r="M231" s="452">
        <v>645.9</v>
      </c>
      <c r="N231" s="374">
        <v>690</v>
      </c>
      <c r="O231" s="374">
        <v>730</v>
      </c>
    </row>
    <row r="232" spans="1:16" s="1" customFormat="1" ht="15" customHeight="1" thickBot="1" x14ac:dyDescent="0.25">
      <c r="A232" s="1054"/>
      <c r="B232" s="1057"/>
      <c r="C232" s="1059"/>
      <c r="D232" s="1160"/>
      <c r="E232" s="1070"/>
      <c r="F232" s="613" t="s">
        <v>416</v>
      </c>
      <c r="G232" s="1002" t="s">
        <v>105</v>
      </c>
      <c r="H232" s="1013"/>
      <c r="I232" s="1013"/>
      <c r="J232" s="1013"/>
      <c r="K232" s="1013"/>
      <c r="L232" s="915">
        <v>7</v>
      </c>
      <c r="M232" s="915"/>
      <c r="N232" s="915"/>
      <c r="O232" s="915"/>
    </row>
    <row r="233" spans="1:16" s="1" customFormat="1" ht="14.25" customHeight="1" thickBot="1" x14ac:dyDescent="0.25">
      <c r="A233" s="1055"/>
      <c r="B233" s="1058"/>
      <c r="C233" s="1060"/>
      <c r="D233" s="1167"/>
      <c r="E233" s="1071"/>
      <c r="F233" s="1081" t="s">
        <v>46</v>
      </c>
      <c r="G233" s="1099"/>
      <c r="H233" s="441">
        <f t="shared" ref="H233:M233" si="144">H231</f>
        <v>554.1</v>
      </c>
      <c r="I233" s="553">
        <f t="shared" si="144"/>
        <v>554.1</v>
      </c>
      <c r="J233" s="553">
        <f t="shared" si="144"/>
        <v>0</v>
      </c>
      <c r="K233" s="263">
        <f t="shared" si="144"/>
        <v>0</v>
      </c>
      <c r="L233" s="265">
        <f>L231+L232</f>
        <v>621.9</v>
      </c>
      <c r="M233" s="266">
        <f t="shared" si="144"/>
        <v>645.9</v>
      </c>
      <c r="N233" s="265">
        <f t="shared" ref="N233:O233" si="145">N231</f>
        <v>690</v>
      </c>
      <c r="O233" s="265">
        <f t="shared" si="145"/>
        <v>730</v>
      </c>
    </row>
    <row r="234" spans="1:16" s="1" customFormat="1" ht="15" customHeight="1" thickBot="1" x14ac:dyDescent="0.25">
      <c r="A234" s="1053">
        <v>2</v>
      </c>
      <c r="B234" s="1056">
        <v>2</v>
      </c>
      <c r="C234" s="1046">
        <v>4</v>
      </c>
      <c r="D234" s="1074" t="s">
        <v>417</v>
      </c>
      <c r="E234" s="1050" t="s">
        <v>402</v>
      </c>
      <c r="F234" s="606" t="s">
        <v>416</v>
      </c>
      <c r="G234" s="774" t="s">
        <v>105</v>
      </c>
      <c r="H234" s="451">
        <v>6210.1</v>
      </c>
      <c r="I234" s="772">
        <v>6210.1</v>
      </c>
      <c r="J234" s="373"/>
      <c r="K234" s="464"/>
      <c r="L234" s="374">
        <v>6829.3</v>
      </c>
      <c r="M234" s="452">
        <v>7550</v>
      </c>
      <c r="N234" s="374">
        <v>7800</v>
      </c>
      <c r="O234" s="374">
        <v>7800</v>
      </c>
    </row>
    <row r="235" spans="1:16" s="1" customFormat="1" ht="15" customHeight="1" thickBot="1" x14ac:dyDescent="0.25">
      <c r="A235" s="1055"/>
      <c r="B235" s="1058"/>
      <c r="C235" s="1060"/>
      <c r="D235" s="1247"/>
      <c r="E235" s="1071"/>
      <c r="F235" s="1591" t="s">
        <v>46</v>
      </c>
      <c r="G235" s="1592"/>
      <c r="H235" s="494">
        <f t="shared" ref="H235:K235" si="146">H234</f>
        <v>6210.1</v>
      </c>
      <c r="I235" s="495">
        <f t="shared" si="146"/>
        <v>6210.1</v>
      </c>
      <c r="J235" s="495">
        <f t="shared" si="146"/>
        <v>0</v>
      </c>
      <c r="K235" s="775">
        <f t="shared" si="146"/>
        <v>0</v>
      </c>
      <c r="L235" s="324">
        <f t="shared" ref="L235:M235" si="147">L234</f>
        <v>6829.3</v>
      </c>
      <c r="M235" s="325">
        <f t="shared" si="147"/>
        <v>7550</v>
      </c>
      <c r="N235" s="324">
        <f t="shared" ref="N235:O235" si="148">N234</f>
        <v>7800</v>
      </c>
      <c r="O235" s="324">
        <f t="shared" si="148"/>
        <v>7800</v>
      </c>
    </row>
    <row r="236" spans="1:16" s="1" customFormat="1" ht="15" customHeight="1" x14ac:dyDescent="0.2">
      <c r="A236" s="1053">
        <v>2</v>
      </c>
      <c r="B236" s="1056">
        <v>2</v>
      </c>
      <c r="C236" s="1046">
        <v>5</v>
      </c>
      <c r="D236" s="1159" t="s">
        <v>666</v>
      </c>
      <c r="E236" s="1050" t="s">
        <v>402</v>
      </c>
      <c r="F236" s="608" t="s">
        <v>418</v>
      </c>
      <c r="G236" s="985" t="s">
        <v>72</v>
      </c>
      <c r="H236" s="708"/>
      <c r="I236" s="773"/>
      <c r="J236" s="710"/>
      <c r="K236" s="708"/>
      <c r="L236" s="214"/>
      <c r="M236" s="697"/>
      <c r="N236" s="214"/>
      <c r="O236" s="214"/>
    </row>
    <row r="237" spans="1:16" s="1" customFormat="1" ht="15" customHeight="1" thickBot="1" x14ac:dyDescent="0.25">
      <c r="A237" s="1054"/>
      <c r="B237" s="1057"/>
      <c r="C237" s="1059"/>
      <c r="D237" s="1160"/>
      <c r="E237" s="1070"/>
      <c r="F237" s="613" t="s">
        <v>418</v>
      </c>
      <c r="G237" s="1014" t="s">
        <v>105</v>
      </c>
      <c r="H237" s="562">
        <v>2456.9</v>
      </c>
      <c r="I237" s="549">
        <v>2456.9</v>
      </c>
      <c r="J237" s="550"/>
      <c r="K237" s="562"/>
      <c r="L237" s="555">
        <v>2591.9</v>
      </c>
      <c r="M237" s="490">
        <v>2780</v>
      </c>
      <c r="N237" s="555">
        <v>2800</v>
      </c>
      <c r="O237" s="555">
        <v>3000</v>
      </c>
      <c r="P237" s="527"/>
    </row>
    <row r="238" spans="1:16" s="1" customFormat="1" ht="15" customHeight="1" thickBot="1" x14ac:dyDescent="0.25">
      <c r="A238" s="1055"/>
      <c r="B238" s="1058"/>
      <c r="C238" s="1060"/>
      <c r="D238" s="1167"/>
      <c r="E238" s="1071"/>
      <c r="F238" s="1081" t="s">
        <v>46</v>
      </c>
      <c r="G238" s="1082"/>
      <c r="H238" s="441">
        <f>H236+H237</f>
        <v>2456.9</v>
      </c>
      <c r="I238" s="441">
        <f t="shared" ref="I238:K238" si="149">I236+I237</f>
        <v>2456.9</v>
      </c>
      <c r="J238" s="441">
        <f t="shared" si="149"/>
        <v>0</v>
      </c>
      <c r="K238" s="265">
        <f t="shared" si="149"/>
        <v>0</v>
      </c>
      <c r="L238" s="265">
        <f>L236+L237</f>
        <v>2591.9</v>
      </c>
      <c r="M238" s="266">
        <f>M236+M237</f>
        <v>2780</v>
      </c>
      <c r="N238" s="266">
        <f>N236+N237</f>
        <v>2800</v>
      </c>
      <c r="O238" s="266">
        <f>O236+O237</f>
        <v>3000</v>
      </c>
    </row>
    <row r="239" spans="1:16" s="1" customFormat="1" ht="15" hidden="1" customHeight="1" thickBot="1" x14ac:dyDescent="0.25">
      <c r="A239" s="1053">
        <v>2</v>
      </c>
      <c r="B239" s="1056">
        <v>2</v>
      </c>
      <c r="C239" s="1046">
        <v>6</v>
      </c>
      <c r="D239" s="1074" t="s">
        <v>419</v>
      </c>
      <c r="E239" s="1389" t="s">
        <v>402</v>
      </c>
      <c r="F239" s="755" t="s">
        <v>418</v>
      </c>
      <c r="G239" s="455" t="s">
        <v>105</v>
      </c>
      <c r="H239" s="551">
        <f>SUM(I239,K239)</f>
        <v>0</v>
      </c>
      <c r="I239" s="713"/>
      <c r="J239" s="713"/>
      <c r="K239" s="760"/>
      <c r="L239" s="332"/>
      <c r="M239" s="714"/>
      <c r="N239" s="332"/>
      <c r="O239" s="332"/>
    </row>
    <row r="240" spans="1:16" s="1" customFormat="1" ht="15" hidden="1" customHeight="1" thickBot="1" x14ac:dyDescent="0.25">
      <c r="A240" s="1055"/>
      <c r="B240" s="1058"/>
      <c r="C240" s="1060"/>
      <c r="D240" s="1247"/>
      <c r="E240" s="1391"/>
      <c r="F240" s="1593" t="s">
        <v>46</v>
      </c>
      <c r="G240" s="1594"/>
      <c r="H240" s="119">
        <f t="shared" ref="H240:M240" si="150">H239</f>
        <v>0</v>
      </c>
      <c r="I240" s="120">
        <f t="shared" si="150"/>
        <v>0</v>
      </c>
      <c r="J240" s="120">
        <f t="shared" si="150"/>
        <v>0</v>
      </c>
      <c r="K240" s="536">
        <f t="shared" si="150"/>
        <v>0</v>
      </c>
      <c r="L240" s="544">
        <f t="shared" si="150"/>
        <v>0</v>
      </c>
      <c r="M240" s="542">
        <f t="shared" si="150"/>
        <v>0</v>
      </c>
      <c r="N240" s="316">
        <f t="shared" ref="N240:O240" si="151">N239</f>
        <v>0</v>
      </c>
      <c r="O240" s="316">
        <f t="shared" si="151"/>
        <v>0</v>
      </c>
    </row>
    <row r="241" spans="1:15" s="1" customFormat="1" ht="15" hidden="1" customHeight="1" thickBot="1" x14ac:dyDescent="0.25">
      <c r="A241" s="1053">
        <v>2</v>
      </c>
      <c r="B241" s="1056">
        <v>2</v>
      </c>
      <c r="C241" s="1046">
        <v>7</v>
      </c>
      <c r="D241" s="1074" t="s">
        <v>420</v>
      </c>
      <c r="E241" s="1389" t="s">
        <v>402</v>
      </c>
      <c r="F241" s="161" t="s">
        <v>421</v>
      </c>
      <c r="G241" s="164" t="s">
        <v>72</v>
      </c>
      <c r="H241" s="152">
        <f>SUM(I241,K241)</f>
        <v>0</v>
      </c>
      <c r="I241" s="153">
        <v>0</v>
      </c>
      <c r="J241" s="153"/>
      <c r="K241" s="535"/>
      <c r="L241" s="529">
        <v>0</v>
      </c>
      <c r="M241" s="541">
        <v>0</v>
      </c>
      <c r="N241" s="203"/>
      <c r="O241" s="203"/>
    </row>
    <row r="242" spans="1:15" s="1" customFormat="1" ht="15" hidden="1" customHeight="1" thickBot="1" x14ac:dyDescent="0.25">
      <c r="A242" s="1055"/>
      <c r="B242" s="1058"/>
      <c r="C242" s="1060"/>
      <c r="D242" s="1247"/>
      <c r="E242" s="1391"/>
      <c r="F242" s="1081" t="s">
        <v>46</v>
      </c>
      <c r="G242" s="1099"/>
      <c r="H242" s="362">
        <f t="shared" ref="H242:K242" si="152">H241</f>
        <v>0</v>
      </c>
      <c r="I242" s="363">
        <f t="shared" si="152"/>
        <v>0</v>
      </c>
      <c r="J242" s="363">
        <f t="shared" si="152"/>
        <v>0</v>
      </c>
      <c r="K242" s="481">
        <f t="shared" si="152"/>
        <v>0</v>
      </c>
      <c r="L242" s="511">
        <v>0</v>
      </c>
      <c r="M242" s="491">
        <v>0</v>
      </c>
      <c r="N242" s="204"/>
      <c r="O242" s="204"/>
    </row>
    <row r="243" spans="1:15" s="1" customFormat="1" ht="15" customHeight="1" x14ac:dyDescent="0.2">
      <c r="A243" s="1053">
        <v>2</v>
      </c>
      <c r="B243" s="1056">
        <v>2</v>
      </c>
      <c r="C243" s="1046">
        <v>8</v>
      </c>
      <c r="D243" s="1074" t="s">
        <v>805</v>
      </c>
      <c r="E243" s="1050" t="s">
        <v>402</v>
      </c>
      <c r="F243" s="17" t="s">
        <v>371</v>
      </c>
      <c r="G243" s="24" t="s">
        <v>72</v>
      </c>
      <c r="H243" s="350">
        <f>I243+K243</f>
        <v>0</v>
      </c>
      <c r="I243" s="339">
        <v>0</v>
      </c>
      <c r="J243" s="339"/>
      <c r="K243" s="496"/>
      <c r="L243" s="497">
        <v>70</v>
      </c>
      <c r="M243" s="488">
        <v>40</v>
      </c>
      <c r="N243" s="200"/>
      <c r="O243" s="200"/>
    </row>
    <row r="244" spans="1:15" s="1" customFormat="1" ht="15" customHeight="1" x14ac:dyDescent="0.2">
      <c r="A244" s="1054"/>
      <c r="B244" s="1057"/>
      <c r="C244" s="1059"/>
      <c r="D244" s="1075"/>
      <c r="E244" s="1070"/>
      <c r="F244" s="952" t="s">
        <v>371</v>
      </c>
      <c r="G244" s="953" t="s">
        <v>105</v>
      </c>
      <c r="H244" s="930"/>
      <c r="I244" s="951"/>
      <c r="J244" s="951"/>
      <c r="K244" s="930"/>
      <c r="L244" s="847">
        <v>159.4</v>
      </c>
      <c r="M244" s="988">
        <v>150</v>
      </c>
      <c r="N244" s="903"/>
      <c r="O244" s="903"/>
    </row>
    <row r="245" spans="1:15" s="1" customFormat="1" ht="15" customHeight="1" thickBot="1" x14ac:dyDescent="0.25">
      <c r="A245" s="1054"/>
      <c r="B245" s="1057"/>
      <c r="C245" s="1059"/>
      <c r="D245" s="1075"/>
      <c r="E245" s="1070"/>
      <c r="F245" s="1018" t="s">
        <v>371</v>
      </c>
      <c r="G245" s="604" t="s">
        <v>565</v>
      </c>
      <c r="H245" s="930"/>
      <c r="I245" s="951"/>
      <c r="J245" s="951"/>
      <c r="K245" s="930"/>
      <c r="L245" s="903">
        <v>44.9</v>
      </c>
      <c r="M245" s="988">
        <v>10</v>
      </c>
      <c r="N245" s="903"/>
      <c r="O245" s="903"/>
    </row>
    <row r="246" spans="1:15" s="1" customFormat="1" ht="15" customHeight="1" thickBot="1" x14ac:dyDescent="0.25">
      <c r="A246" s="1055"/>
      <c r="B246" s="1058"/>
      <c r="C246" s="1060"/>
      <c r="D246" s="1247"/>
      <c r="E246" s="1071"/>
      <c r="F246" s="1081" t="s">
        <v>46</v>
      </c>
      <c r="G246" s="1082"/>
      <c r="H246" s="362">
        <f t="shared" ref="H246:K246" si="153">H243</f>
        <v>0</v>
      </c>
      <c r="I246" s="363">
        <f t="shared" si="153"/>
        <v>0</v>
      </c>
      <c r="J246" s="363">
        <f t="shared" si="153"/>
        <v>0</v>
      </c>
      <c r="K246" s="481">
        <f t="shared" si="153"/>
        <v>0</v>
      </c>
      <c r="L246" s="265">
        <f>L243+L244+L245</f>
        <v>274.3</v>
      </c>
      <c r="M246" s="265">
        <f t="shared" ref="M246:O246" si="154">M243+M244+M245</f>
        <v>200</v>
      </c>
      <c r="N246" s="265">
        <f t="shared" si="154"/>
        <v>0</v>
      </c>
      <c r="O246" s="265">
        <f t="shared" si="154"/>
        <v>0</v>
      </c>
    </row>
    <row r="247" spans="1:15" s="1" customFormat="1" ht="15" customHeight="1" x14ac:dyDescent="0.2">
      <c r="A247" s="1053">
        <v>2</v>
      </c>
      <c r="B247" s="1056">
        <v>2</v>
      </c>
      <c r="C247" s="1046">
        <v>9</v>
      </c>
      <c r="D247" s="1074" t="s">
        <v>422</v>
      </c>
      <c r="E247" s="1050" t="s">
        <v>402</v>
      </c>
      <c r="F247" s="586" t="s">
        <v>416</v>
      </c>
      <c r="G247" s="55" t="s">
        <v>72</v>
      </c>
      <c r="H247" s="477">
        <v>386.5</v>
      </c>
      <c r="I247" s="478">
        <v>386.5</v>
      </c>
      <c r="J247" s="479"/>
      <c r="K247" s="479"/>
      <c r="L247" s="697">
        <v>575</v>
      </c>
      <c r="M247" s="697">
        <v>700</v>
      </c>
      <c r="N247" s="214">
        <v>690</v>
      </c>
      <c r="O247" s="214">
        <v>750</v>
      </c>
    </row>
    <row r="248" spans="1:15" s="1" customFormat="1" ht="15" customHeight="1" thickBot="1" x14ac:dyDescent="0.25">
      <c r="A248" s="1054"/>
      <c r="B248" s="1057"/>
      <c r="C248" s="1059"/>
      <c r="D248" s="1075"/>
      <c r="E248" s="1070"/>
      <c r="F248" s="613" t="s">
        <v>416</v>
      </c>
      <c r="G248" s="545" t="s">
        <v>103</v>
      </c>
      <c r="H248" s="664">
        <v>818.6</v>
      </c>
      <c r="I248" s="664">
        <v>818.6</v>
      </c>
      <c r="J248" s="664"/>
      <c r="K248" s="664"/>
      <c r="L248" s="490">
        <v>1095.5999999999999</v>
      </c>
      <c r="M248" s="490">
        <v>727.5</v>
      </c>
      <c r="N248" s="555">
        <v>750</v>
      </c>
      <c r="O248" s="555">
        <v>800</v>
      </c>
    </row>
    <row r="249" spans="1:15" s="1" customFormat="1" ht="14.4" customHeight="1" thickBot="1" x14ac:dyDescent="0.25">
      <c r="A249" s="1055"/>
      <c r="B249" s="1058"/>
      <c r="C249" s="1060"/>
      <c r="D249" s="1247"/>
      <c r="E249" s="1071"/>
      <c r="F249" s="1081" t="s">
        <v>46</v>
      </c>
      <c r="G249" s="1082"/>
      <c r="H249" s="441">
        <f>H247+H248</f>
        <v>1205.0999999999999</v>
      </c>
      <c r="I249" s="553">
        <f>I247+I248</f>
        <v>1205.0999999999999</v>
      </c>
      <c r="J249" s="553">
        <f>J247+J248</f>
        <v>0</v>
      </c>
      <c r="K249" s="554">
        <f>K247+K248</f>
        <v>0</v>
      </c>
      <c r="L249" s="265">
        <f>L247+L248</f>
        <v>1670.6</v>
      </c>
      <c r="M249" s="265">
        <f t="shared" ref="M249:N249" si="155">M247+M248</f>
        <v>1427.5</v>
      </c>
      <c r="N249" s="265">
        <f t="shared" si="155"/>
        <v>1440</v>
      </c>
      <c r="O249" s="265">
        <f t="shared" ref="O249" si="156">O247+O248</f>
        <v>1550</v>
      </c>
    </row>
    <row r="250" spans="1:15" s="1" customFormat="1" ht="14.4" hidden="1" customHeight="1" thickBot="1" x14ac:dyDescent="0.25">
      <c r="A250" s="1053">
        <v>2</v>
      </c>
      <c r="B250" s="1056">
        <v>2</v>
      </c>
      <c r="C250" s="1046">
        <v>10</v>
      </c>
      <c r="D250" s="1074" t="s">
        <v>423</v>
      </c>
      <c r="E250" s="1389" t="s">
        <v>188</v>
      </c>
      <c r="F250" s="161" t="s">
        <v>421</v>
      </c>
      <c r="G250" s="164" t="s">
        <v>72</v>
      </c>
      <c r="H250" s="551">
        <f>I250+K250</f>
        <v>0</v>
      </c>
      <c r="I250" s="552"/>
      <c r="J250" s="552"/>
      <c r="K250" s="760"/>
      <c r="L250" s="332">
        <v>0</v>
      </c>
      <c r="M250" s="714">
        <v>0</v>
      </c>
      <c r="N250" s="332"/>
      <c r="O250" s="332"/>
    </row>
    <row r="251" spans="1:15" s="1" customFormat="1" ht="14.4" hidden="1" customHeight="1" thickBot="1" x14ac:dyDescent="0.25">
      <c r="A251" s="1055"/>
      <c r="B251" s="1058"/>
      <c r="C251" s="1060"/>
      <c r="D251" s="1247"/>
      <c r="E251" s="1391"/>
      <c r="F251" s="1081" t="s">
        <v>46</v>
      </c>
      <c r="G251" s="1099"/>
      <c r="H251" s="349">
        <f t="shared" ref="H251:K251" si="157">H250</f>
        <v>0</v>
      </c>
      <c r="I251" s="345">
        <f t="shared" si="157"/>
        <v>0</v>
      </c>
      <c r="J251" s="345">
        <f t="shared" si="157"/>
        <v>0</v>
      </c>
      <c r="K251" s="537">
        <f t="shared" si="157"/>
        <v>0</v>
      </c>
      <c r="L251" s="511">
        <v>0</v>
      </c>
      <c r="M251" s="520">
        <v>0</v>
      </c>
      <c r="N251" s="199"/>
      <c r="O251" s="199"/>
    </row>
    <row r="252" spans="1:15" s="1" customFormat="1" ht="14.4" hidden="1" customHeight="1" x14ac:dyDescent="0.2">
      <c r="A252" s="1053">
        <v>2</v>
      </c>
      <c r="B252" s="1056">
        <v>2</v>
      </c>
      <c r="C252" s="1046">
        <v>11</v>
      </c>
      <c r="D252" s="1580" t="s">
        <v>424</v>
      </c>
      <c r="E252" s="1050" t="s">
        <v>580</v>
      </c>
      <c r="F252" s="302" t="s">
        <v>425</v>
      </c>
      <c r="G252" s="243" t="s">
        <v>72</v>
      </c>
      <c r="H252" s="350">
        <f>SUM(I252+K252)</f>
        <v>0</v>
      </c>
      <c r="I252" s="97"/>
      <c r="J252" s="339"/>
      <c r="K252" s="496"/>
      <c r="L252" s="510"/>
      <c r="M252" s="499"/>
      <c r="N252" s="202"/>
      <c r="O252" s="202"/>
    </row>
    <row r="253" spans="1:15" s="1" customFormat="1" ht="14.4" hidden="1" customHeight="1" x14ac:dyDescent="0.2">
      <c r="A253" s="1054"/>
      <c r="B253" s="1057"/>
      <c r="C253" s="1059"/>
      <c r="D253" s="1582"/>
      <c r="E253" s="1070"/>
      <c r="F253" s="87" t="s">
        <v>425</v>
      </c>
      <c r="G253" s="290" t="s">
        <v>105</v>
      </c>
      <c r="H253" s="350">
        <f>SUM(I253+K253)</f>
        <v>0</v>
      </c>
      <c r="I253" s="339"/>
      <c r="J253" s="339"/>
      <c r="K253" s="496"/>
      <c r="L253" s="497"/>
      <c r="M253" s="488"/>
      <c r="N253" s="200"/>
      <c r="O253" s="200"/>
    </row>
    <row r="254" spans="1:15" s="1" customFormat="1" ht="14.4" hidden="1" customHeight="1" thickBot="1" x14ac:dyDescent="0.25">
      <c r="A254" s="1054"/>
      <c r="B254" s="1057"/>
      <c r="C254" s="1059"/>
      <c r="D254" s="1582"/>
      <c r="E254" s="1070"/>
      <c r="F254" s="17" t="s">
        <v>426</v>
      </c>
      <c r="G254" s="284" t="s">
        <v>103</v>
      </c>
      <c r="H254" s="347">
        <f>SUM(I254+K254)</f>
        <v>0</v>
      </c>
      <c r="I254" s="339"/>
      <c r="J254" s="339"/>
      <c r="K254" s="533"/>
      <c r="L254" s="497"/>
      <c r="M254" s="488"/>
      <c r="N254" s="200"/>
      <c r="O254" s="200"/>
    </row>
    <row r="255" spans="1:15" s="1" customFormat="1" ht="10.95" hidden="1" customHeight="1" thickBot="1" x14ac:dyDescent="0.25">
      <c r="A255" s="1055"/>
      <c r="B255" s="1058"/>
      <c r="C255" s="1060"/>
      <c r="D255" s="1581"/>
      <c r="E255" s="1071"/>
      <c r="F255" s="1127" t="s">
        <v>46</v>
      </c>
      <c r="G255" s="1176"/>
      <c r="H255" s="349">
        <f t="shared" ref="H255:M255" si="158">H252+H253+H254</f>
        <v>0</v>
      </c>
      <c r="I255" s="345">
        <f t="shared" si="158"/>
        <v>0</v>
      </c>
      <c r="J255" s="345">
        <f t="shared" si="158"/>
        <v>0</v>
      </c>
      <c r="K255" s="537">
        <f t="shared" si="158"/>
        <v>0</v>
      </c>
      <c r="L255" s="511">
        <f t="shared" si="158"/>
        <v>0</v>
      </c>
      <c r="M255" s="520">
        <f t="shared" si="158"/>
        <v>0</v>
      </c>
      <c r="N255" s="199">
        <f t="shared" ref="N255:O255" si="159">N252+N253+N254</f>
        <v>0</v>
      </c>
      <c r="O255" s="199">
        <f t="shared" si="159"/>
        <v>0</v>
      </c>
    </row>
    <row r="256" spans="1:15" s="1" customFormat="1" ht="14.4" customHeight="1" x14ac:dyDescent="0.2">
      <c r="A256" s="1053">
        <v>2</v>
      </c>
      <c r="B256" s="1056">
        <v>2</v>
      </c>
      <c r="C256" s="1046">
        <v>12</v>
      </c>
      <c r="D256" s="1074" t="s">
        <v>603</v>
      </c>
      <c r="E256" s="1598" t="s">
        <v>539</v>
      </c>
      <c r="F256" s="458" t="s">
        <v>426</v>
      </c>
      <c r="G256" s="776" t="s">
        <v>103</v>
      </c>
      <c r="H256" s="469">
        <v>78.900000000000006</v>
      </c>
      <c r="I256" s="470">
        <v>78.900000000000006</v>
      </c>
      <c r="J256" s="470">
        <v>52</v>
      </c>
      <c r="K256" s="534"/>
      <c r="L256" s="497">
        <v>84.3</v>
      </c>
      <c r="M256" s="488">
        <v>100.6</v>
      </c>
      <c r="N256" s="200">
        <v>100</v>
      </c>
      <c r="O256" s="200">
        <v>100</v>
      </c>
    </row>
    <row r="257" spans="1:16" s="1" customFormat="1" ht="13.95" customHeight="1" x14ac:dyDescent="0.2">
      <c r="A257" s="1054"/>
      <c r="B257" s="1057"/>
      <c r="C257" s="1059"/>
      <c r="D257" s="1075"/>
      <c r="E257" s="1599"/>
      <c r="F257" s="656" t="s">
        <v>426</v>
      </c>
      <c r="G257" s="777" t="s">
        <v>537</v>
      </c>
      <c r="H257" s="473">
        <v>21.98</v>
      </c>
      <c r="I257" s="474">
        <v>21.98</v>
      </c>
      <c r="J257" s="475">
        <v>19.3</v>
      </c>
      <c r="K257" s="538"/>
      <c r="L257" s="497">
        <v>65.8</v>
      </c>
      <c r="M257" s="488">
        <v>56.091000000000001</v>
      </c>
      <c r="N257" s="200"/>
      <c r="O257" s="200"/>
    </row>
    <row r="258" spans="1:16" s="1" customFormat="1" ht="14.25" customHeight="1" x14ac:dyDescent="0.2">
      <c r="A258" s="1054"/>
      <c r="B258" s="1057"/>
      <c r="C258" s="1059"/>
      <c r="D258" s="1075"/>
      <c r="E258" s="1599"/>
      <c r="F258" s="656" t="s">
        <v>426</v>
      </c>
      <c r="G258" s="777" t="s">
        <v>72</v>
      </c>
      <c r="H258" s="473">
        <v>684.9</v>
      </c>
      <c r="I258" s="474">
        <v>681.1</v>
      </c>
      <c r="J258" s="475">
        <v>596.29999999999995</v>
      </c>
      <c r="K258" s="538">
        <v>3.8</v>
      </c>
      <c r="L258" s="497">
        <v>740.6</v>
      </c>
      <c r="M258" s="488">
        <v>901.5</v>
      </c>
      <c r="N258" s="200">
        <v>1010</v>
      </c>
      <c r="O258" s="200">
        <v>1010</v>
      </c>
    </row>
    <row r="259" spans="1:16" s="1" customFormat="1" ht="15" customHeight="1" x14ac:dyDescent="0.2">
      <c r="A259" s="1054"/>
      <c r="B259" s="1057"/>
      <c r="C259" s="1059"/>
      <c r="D259" s="1075"/>
      <c r="E259" s="1599"/>
      <c r="F259" s="656" t="s">
        <v>426</v>
      </c>
      <c r="G259" s="778" t="s">
        <v>121</v>
      </c>
      <c r="H259" s="473">
        <v>0.4</v>
      </c>
      <c r="I259" s="474">
        <v>0.4</v>
      </c>
      <c r="J259" s="475"/>
      <c r="K259" s="538"/>
      <c r="L259" s="497"/>
      <c r="M259" s="488"/>
      <c r="N259" s="200"/>
      <c r="O259" s="200"/>
    </row>
    <row r="260" spans="1:16" s="1" customFormat="1" ht="16.95" hidden="1" customHeight="1" x14ac:dyDescent="0.2">
      <c r="A260" s="1054"/>
      <c r="B260" s="1057"/>
      <c r="C260" s="1059"/>
      <c r="D260" s="1075"/>
      <c r="E260" s="1599"/>
      <c r="F260" s="659" t="s">
        <v>426</v>
      </c>
      <c r="G260" s="778" t="s">
        <v>565</v>
      </c>
      <c r="H260" s="340"/>
      <c r="I260" s="341"/>
      <c r="J260" s="341"/>
      <c r="K260" s="525"/>
      <c r="L260" s="497"/>
      <c r="M260" s="924"/>
      <c r="N260" s="928"/>
      <c r="O260" s="928"/>
    </row>
    <row r="261" spans="1:16" s="1" customFormat="1" ht="15" customHeight="1" thickBot="1" x14ac:dyDescent="0.25">
      <c r="A261" s="1054"/>
      <c r="B261" s="1057"/>
      <c r="C261" s="1059"/>
      <c r="D261" s="1075"/>
      <c r="E261" s="1599"/>
      <c r="F261" s="779" t="s">
        <v>426</v>
      </c>
      <c r="G261" s="780" t="s">
        <v>73</v>
      </c>
      <c r="H261" s="759"/>
      <c r="I261" s="550"/>
      <c r="J261" s="550"/>
      <c r="K261" s="682"/>
      <c r="L261" s="555">
        <v>45.2</v>
      </c>
      <c r="M261" s="490"/>
      <c r="N261" s="555"/>
      <c r="O261" s="555"/>
    </row>
    <row r="262" spans="1:16" s="1" customFormat="1" ht="14.25" customHeight="1" thickBot="1" x14ac:dyDescent="0.25">
      <c r="A262" s="1055"/>
      <c r="B262" s="1058"/>
      <c r="C262" s="1060"/>
      <c r="D262" s="1247"/>
      <c r="E262" s="1600"/>
      <c r="F262" s="1240" t="s">
        <v>46</v>
      </c>
      <c r="G262" s="1210"/>
      <c r="H262" s="494">
        <f t="shared" ref="H262:N262" si="160">H256+H259+H258+H260+H261+H257</f>
        <v>786.18000000000006</v>
      </c>
      <c r="I262" s="495">
        <f t="shared" si="160"/>
        <v>782.38000000000011</v>
      </c>
      <c r="J262" s="495">
        <f t="shared" si="160"/>
        <v>667.59999999999991</v>
      </c>
      <c r="K262" s="775">
        <f t="shared" si="160"/>
        <v>3.8</v>
      </c>
      <c r="L262" s="324">
        <f t="shared" si="160"/>
        <v>935.9</v>
      </c>
      <c r="M262" s="325">
        <f t="shared" si="160"/>
        <v>1058.191</v>
      </c>
      <c r="N262" s="324">
        <f t="shared" si="160"/>
        <v>1110</v>
      </c>
      <c r="O262" s="324">
        <f t="shared" ref="O262" si="161">O256+O259+O258+O260+O261+O257</f>
        <v>1110</v>
      </c>
    </row>
    <row r="263" spans="1:16" s="1" customFormat="1" ht="14.25" customHeight="1" x14ac:dyDescent="0.2">
      <c r="A263" s="1053">
        <v>2</v>
      </c>
      <c r="B263" s="1056">
        <v>2</v>
      </c>
      <c r="C263" s="1046">
        <v>13</v>
      </c>
      <c r="D263" s="1074" t="s">
        <v>747</v>
      </c>
      <c r="E263" s="1050" t="s">
        <v>427</v>
      </c>
      <c r="F263" s="586" t="s">
        <v>371</v>
      </c>
      <c r="G263" s="50" t="s">
        <v>72</v>
      </c>
      <c r="H263" s="732">
        <v>588.95000000000005</v>
      </c>
      <c r="I263" s="725">
        <v>587.25</v>
      </c>
      <c r="J263" s="733">
        <v>487.8</v>
      </c>
      <c r="K263" s="783">
        <v>1.7</v>
      </c>
      <c r="L263" s="214">
        <v>832.7</v>
      </c>
      <c r="M263" s="697">
        <v>808</v>
      </c>
      <c r="N263" s="214">
        <v>1210</v>
      </c>
      <c r="O263" s="214">
        <v>1300</v>
      </c>
    </row>
    <row r="264" spans="1:16" s="1" customFormat="1" ht="18" customHeight="1" x14ac:dyDescent="0.2">
      <c r="A264" s="1054"/>
      <c r="B264" s="1057"/>
      <c r="C264" s="1059"/>
      <c r="D264" s="1075"/>
      <c r="E264" s="1070"/>
      <c r="F264" s="587" t="s">
        <v>426</v>
      </c>
      <c r="G264" s="657" t="s">
        <v>103</v>
      </c>
      <c r="H264" s="601">
        <v>484</v>
      </c>
      <c r="I264" s="477">
        <v>484</v>
      </c>
      <c r="J264" s="477">
        <v>463.8</v>
      </c>
      <c r="K264" s="539"/>
      <c r="L264" s="497">
        <v>560.29999999999995</v>
      </c>
      <c r="M264" s="488">
        <v>855.9</v>
      </c>
      <c r="N264" s="200">
        <v>860</v>
      </c>
      <c r="O264" s="200">
        <v>860</v>
      </c>
    </row>
    <row r="265" spans="1:16" s="1" customFormat="1" ht="14.4" customHeight="1" x14ac:dyDescent="0.2">
      <c r="A265" s="1054"/>
      <c r="B265" s="1057"/>
      <c r="C265" s="1059"/>
      <c r="D265" s="1075"/>
      <c r="E265" s="1070"/>
      <c r="F265" s="587" t="s">
        <v>371</v>
      </c>
      <c r="G265" s="657" t="s">
        <v>537</v>
      </c>
      <c r="H265" s="601">
        <v>28.73</v>
      </c>
      <c r="I265" s="478">
        <v>28.73</v>
      </c>
      <c r="J265" s="479">
        <v>21.3</v>
      </c>
      <c r="K265" s="540"/>
      <c r="L265" s="497">
        <v>93.35</v>
      </c>
      <c r="M265" s="488">
        <v>42.1</v>
      </c>
      <c r="N265" s="200"/>
      <c r="O265" s="200"/>
      <c r="P265" s="527"/>
    </row>
    <row r="266" spans="1:16" s="1" customFormat="1" ht="14.4" customHeight="1" x14ac:dyDescent="0.2">
      <c r="A266" s="1054"/>
      <c r="B266" s="1057"/>
      <c r="C266" s="1059"/>
      <c r="D266" s="1075"/>
      <c r="E266" s="1070"/>
      <c r="F266" s="587" t="s">
        <v>371</v>
      </c>
      <c r="G266" s="657" t="s">
        <v>73</v>
      </c>
      <c r="H266" s="617">
        <v>96.9</v>
      </c>
      <c r="I266" s="487">
        <v>96.9</v>
      </c>
      <c r="J266" s="487"/>
      <c r="K266" s="533"/>
      <c r="L266" s="497">
        <v>34.21</v>
      </c>
      <c r="M266" s="488">
        <v>11.4</v>
      </c>
      <c r="N266" s="200"/>
      <c r="O266" s="200"/>
    </row>
    <row r="267" spans="1:16" s="1" customFormat="1" ht="14.4" hidden="1" customHeight="1" x14ac:dyDescent="0.2">
      <c r="A267" s="1054"/>
      <c r="B267" s="1057"/>
      <c r="C267" s="1059"/>
      <c r="D267" s="1075"/>
      <c r="E267" s="1070"/>
      <c r="F267" s="587" t="s">
        <v>371</v>
      </c>
      <c r="G267" s="778" t="s">
        <v>565</v>
      </c>
      <c r="H267" s="617">
        <f t="shared" ref="H267" si="162">SUM(I267+K267)</f>
        <v>0</v>
      </c>
      <c r="I267" s="487"/>
      <c r="J267" s="487"/>
      <c r="K267" s="533"/>
      <c r="L267" s="497"/>
      <c r="M267" s="924"/>
      <c r="N267" s="928"/>
      <c r="O267" s="928"/>
    </row>
    <row r="268" spans="1:16" s="1" customFormat="1" ht="14.4" customHeight="1" thickBot="1" x14ac:dyDescent="0.25">
      <c r="A268" s="1054"/>
      <c r="B268" s="1057"/>
      <c r="C268" s="1059"/>
      <c r="D268" s="1075"/>
      <c r="E268" s="1070"/>
      <c r="F268" s="598" t="s">
        <v>371</v>
      </c>
      <c r="G268" s="129" t="s">
        <v>121</v>
      </c>
      <c r="H268" s="650">
        <v>58</v>
      </c>
      <c r="I268" s="642">
        <v>58</v>
      </c>
      <c r="J268" s="643">
        <v>16.100000000000001</v>
      </c>
      <c r="K268" s="781"/>
      <c r="L268" s="555">
        <v>59.3</v>
      </c>
      <c r="M268" s="490">
        <v>86.7</v>
      </c>
      <c r="N268" s="555">
        <v>87</v>
      </c>
      <c r="O268" s="555">
        <v>88</v>
      </c>
    </row>
    <row r="269" spans="1:16" s="1" customFormat="1" ht="15" customHeight="1" thickBot="1" x14ac:dyDescent="0.25">
      <c r="A269" s="1055"/>
      <c r="B269" s="1058"/>
      <c r="C269" s="1060"/>
      <c r="D269" s="1247"/>
      <c r="E269" s="1071"/>
      <c r="F269" s="1081" t="s">
        <v>46</v>
      </c>
      <c r="G269" s="1099"/>
      <c r="H269" s="441">
        <f t="shared" ref="H269:M269" si="163">H263+H264+H268+H266+H267+H265</f>
        <v>1256.5800000000002</v>
      </c>
      <c r="I269" s="553">
        <f t="shared" si="163"/>
        <v>1254.8800000000001</v>
      </c>
      <c r="J269" s="553">
        <f t="shared" si="163"/>
        <v>989</v>
      </c>
      <c r="K269" s="264">
        <f t="shared" si="163"/>
        <v>1.7</v>
      </c>
      <c r="L269" s="265">
        <f t="shared" si="163"/>
        <v>1579.86</v>
      </c>
      <c r="M269" s="266">
        <f t="shared" si="163"/>
        <v>1804.1000000000001</v>
      </c>
      <c r="N269" s="265">
        <f t="shared" ref="N269:O269" si="164">N263+N264+N268+N266+N267+N265</f>
        <v>2157</v>
      </c>
      <c r="O269" s="265">
        <f t="shared" si="164"/>
        <v>2248</v>
      </c>
    </row>
    <row r="270" spans="1:16" s="1" customFormat="1" ht="12.75" hidden="1" customHeight="1" thickBot="1" x14ac:dyDescent="0.25">
      <c r="A270" s="1053">
        <v>2</v>
      </c>
      <c r="B270" s="1056">
        <v>2</v>
      </c>
      <c r="C270" s="1046">
        <v>14</v>
      </c>
      <c r="D270" s="1580" t="s">
        <v>562</v>
      </c>
      <c r="E270" s="1455" t="s">
        <v>402</v>
      </c>
      <c r="F270" s="17" t="s">
        <v>371</v>
      </c>
      <c r="G270" s="24" t="s">
        <v>72</v>
      </c>
      <c r="H270" s="512">
        <f>SUM(I270,K270)</f>
        <v>0</v>
      </c>
      <c r="I270" s="707"/>
      <c r="J270" s="707"/>
      <c r="K270" s="761"/>
      <c r="L270" s="214"/>
      <c r="M270" s="697"/>
      <c r="N270" s="214"/>
      <c r="O270" s="214"/>
    </row>
    <row r="271" spans="1:16" s="1" customFormat="1" ht="12.75" hidden="1" customHeight="1" thickBot="1" x14ac:dyDescent="0.25">
      <c r="A271" s="1055"/>
      <c r="B271" s="1058"/>
      <c r="C271" s="1060"/>
      <c r="D271" s="1581"/>
      <c r="E271" s="1456"/>
      <c r="F271" s="1081" t="s">
        <v>46</v>
      </c>
      <c r="G271" s="1099"/>
      <c r="H271" s="362">
        <f t="shared" ref="H271:M271" si="165">H270</f>
        <v>0</v>
      </c>
      <c r="I271" s="363">
        <f t="shared" si="165"/>
        <v>0</v>
      </c>
      <c r="J271" s="363">
        <f t="shared" si="165"/>
        <v>0</v>
      </c>
      <c r="K271" s="481">
        <f t="shared" si="165"/>
        <v>0</v>
      </c>
      <c r="L271" s="511">
        <f t="shared" si="165"/>
        <v>0</v>
      </c>
      <c r="M271" s="491">
        <f t="shared" si="165"/>
        <v>0</v>
      </c>
      <c r="N271" s="204">
        <f t="shared" ref="N271:O271" si="166">N270</f>
        <v>0</v>
      </c>
      <c r="O271" s="204">
        <f t="shared" si="166"/>
        <v>0</v>
      </c>
    </row>
    <row r="272" spans="1:16" s="1" customFormat="1" ht="12.75" hidden="1" customHeight="1" x14ac:dyDescent="0.2">
      <c r="A272" s="1053">
        <v>2</v>
      </c>
      <c r="B272" s="1056">
        <v>2</v>
      </c>
      <c r="C272" s="1046">
        <v>15</v>
      </c>
      <c r="D272" s="1074" t="s">
        <v>505</v>
      </c>
      <c r="E272" s="1050" t="s">
        <v>402</v>
      </c>
      <c r="F272" s="305" t="s">
        <v>371</v>
      </c>
      <c r="G272" s="92" t="s">
        <v>72</v>
      </c>
      <c r="H272" s="350">
        <f>SUM(I272,K272)</f>
        <v>0</v>
      </c>
      <c r="I272" s="339"/>
      <c r="J272" s="339"/>
      <c r="K272" s="533"/>
      <c r="L272" s="497">
        <v>0</v>
      </c>
      <c r="M272" s="488">
        <v>0</v>
      </c>
      <c r="N272" s="200"/>
      <c r="O272" s="200"/>
    </row>
    <row r="273" spans="1:15" s="1" customFormat="1" ht="12.75" hidden="1" customHeight="1" thickBot="1" x14ac:dyDescent="0.25">
      <c r="A273" s="1054"/>
      <c r="B273" s="1057"/>
      <c r="C273" s="1059"/>
      <c r="D273" s="1075"/>
      <c r="E273" s="1070"/>
      <c r="F273" s="17" t="s">
        <v>371</v>
      </c>
      <c r="G273" s="245" t="s">
        <v>121</v>
      </c>
      <c r="H273" s="350">
        <f>SUM(I273,K273)</f>
        <v>0</v>
      </c>
      <c r="I273" s="339">
        <v>0</v>
      </c>
      <c r="J273" s="339"/>
      <c r="K273" s="533"/>
      <c r="L273" s="497">
        <v>0</v>
      </c>
      <c r="M273" s="488">
        <v>0</v>
      </c>
      <c r="N273" s="200"/>
      <c r="O273" s="200"/>
    </row>
    <row r="274" spans="1:15" s="1" customFormat="1" ht="15" hidden="1" customHeight="1" thickBot="1" x14ac:dyDescent="0.25">
      <c r="A274" s="1055"/>
      <c r="B274" s="1058"/>
      <c r="C274" s="1060"/>
      <c r="D274" s="1247"/>
      <c r="E274" s="1071"/>
      <c r="F274" s="1081" t="s">
        <v>46</v>
      </c>
      <c r="G274" s="1099"/>
      <c r="H274" s="96">
        <f t="shared" ref="H274:M274" si="167">H272+H273</f>
        <v>0</v>
      </c>
      <c r="I274" s="345">
        <f t="shared" si="167"/>
        <v>0</v>
      </c>
      <c r="J274" s="345">
        <f t="shared" si="167"/>
        <v>0</v>
      </c>
      <c r="K274" s="537">
        <f t="shared" si="167"/>
        <v>0</v>
      </c>
      <c r="L274" s="511">
        <f t="shared" si="167"/>
        <v>0</v>
      </c>
      <c r="M274" s="520">
        <f t="shared" si="167"/>
        <v>0</v>
      </c>
      <c r="N274" s="199">
        <f t="shared" ref="N274:O274" si="168">N272+N273</f>
        <v>0</v>
      </c>
      <c r="O274" s="199">
        <f t="shared" si="168"/>
        <v>0</v>
      </c>
    </row>
    <row r="275" spans="1:15" s="1" customFormat="1" ht="7.2" hidden="1" customHeight="1" x14ac:dyDescent="0.2">
      <c r="A275" s="1053">
        <v>2</v>
      </c>
      <c r="B275" s="1056">
        <v>2</v>
      </c>
      <c r="C275" s="1046">
        <v>16</v>
      </c>
      <c r="D275" s="1074" t="s">
        <v>428</v>
      </c>
      <c r="E275" s="1389" t="s">
        <v>275</v>
      </c>
      <c r="F275" s="306" t="s">
        <v>406</v>
      </c>
      <c r="G275" s="286" t="s">
        <v>72</v>
      </c>
      <c r="H275" s="152">
        <f>SUM(I275,K275)</f>
        <v>0</v>
      </c>
      <c r="I275" s="153">
        <v>0</v>
      </c>
      <c r="J275" s="153"/>
      <c r="K275" s="535"/>
      <c r="L275" s="529">
        <v>0</v>
      </c>
      <c r="M275" s="541">
        <v>0</v>
      </c>
      <c r="N275" s="203"/>
      <c r="O275" s="203"/>
    </row>
    <row r="276" spans="1:15" s="1" customFormat="1" ht="12" hidden="1" customHeight="1" thickBot="1" x14ac:dyDescent="0.25">
      <c r="A276" s="1054"/>
      <c r="B276" s="1057"/>
      <c r="C276" s="1059"/>
      <c r="D276" s="1075"/>
      <c r="E276" s="1390"/>
      <c r="F276" s="161" t="s">
        <v>406</v>
      </c>
      <c r="G276" s="164" t="s">
        <v>73</v>
      </c>
      <c r="H276" s="152">
        <f>SUM(I276,K276)</f>
        <v>0</v>
      </c>
      <c r="I276" s="153">
        <v>0</v>
      </c>
      <c r="J276" s="153"/>
      <c r="K276" s="535"/>
      <c r="L276" s="529">
        <v>0</v>
      </c>
      <c r="M276" s="541">
        <v>0</v>
      </c>
      <c r="N276" s="203"/>
      <c r="O276" s="203"/>
    </row>
    <row r="277" spans="1:15" s="1" customFormat="1" ht="20.25" hidden="1" customHeight="1" thickBot="1" x14ac:dyDescent="0.25">
      <c r="A277" s="1055"/>
      <c r="B277" s="1058"/>
      <c r="C277" s="1060"/>
      <c r="D277" s="1247"/>
      <c r="E277" s="1391"/>
      <c r="F277" s="1081" t="s">
        <v>46</v>
      </c>
      <c r="G277" s="1099"/>
      <c r="H277" s="96">
        <f t="shared" ref="H277:K277" si="169">H275+H276</f>
        <v>0</v>
      </c>
      <c r="I277" s="345">
        <f t="shared" si="169"/>
        <v>0</v>
      </c>
      <c r="J277" s="345">
        <f t="shared" si="169"/>
        <v>0</v>
      </c>
      <c r="K277" s="537">
        <f t="shared" si="169"/>
        <v>0</v>
      </c>
      <c r="L277" s="511">
        <v>0</v>
      </c>
      <c r="M277" s="520">
        <v>0</v>
      </c>
      <c r="N277" s="199"/>
      <c r="O277" s="199"/>
    </row>
    <row r="278" spans="1:15" s="1" customFormat="1" ht="10.5" hidden="1" customHeight="1" thickBot="1" x14ac:dyDescent="0.25">
      <c r="A278" s="1053">
        <v>2</v>
      </c>
      <c r="B278" s="1056">
        <v>2</v>
      </c>
      <c r="C278" s="1046">
        <v>17</v>
      </c>
      <c r="D278" s="1074" t="s">
        <v>429</v>
      </c>
      <c r="E278" s="1389" t="s">
        <v>458</v>
      </c>
      <c r="F278" s="161" t="s">
        <v>400</v>
      </c>
      <c r="G278" s="164" t="s">
        <v>72</v>
      </c>
      <c r="H278" s="152">
        <f>SUM(I278,K278)</f>
        <v>0</v>
      </c>
      <c r="I278" s="153">
        <v>0</v>
      </c>
      <c r="J278" s="153"/>
      <c r="K278" s="535"/>
      <c r="L278" s="529">
        <v>0</v>
      </c>
      <c r="M278" s="541">
        <v>0</v>
      </c>
      <c r="N278" s="203"/>
      <c r="O278" s="203"/>
    </row>
    <row r="279" spans="1:15" s="1" customFormat="1" ht="17.25" hidden="1" customHeight="1" thickBot="1" x14ac:dyDescent="0.25">
      <c r="A279" s="1055"/>
      <c r="B279" s="1058"/>
      <c r="C279" s="1060"/>
      <c r="D279" s="1247"/>
      <c r="E279" s="1391"/>
      <c r="F279" s="1081" t="s">
        <v>46</v>
      </c>
      <c r="G279" s="1099"/>
      <c r="H279" s="362">
        <f t="shared" ref="H279:K279" si="170">H278</f>
        <v>0</v>
      </c>
      <c r="I279" s="345">
        <f t="shared" si="170"/>
        <v>0</v>
      </c>
      <c r="J279" s="345">
        <f t="shared" si="170"/>
        <v>0</v>
      </c>
      <c r="K279" s="537">
        <f t="shared" si="170"/>
        <v>0</v>
      </c>
      <c r="L279" s="511">
        <v>0</v>
      </c>
      <c r="M279" s="491">
        <v>0</v>
      </c>
      <c r="N279" s="204"/>
      <c r="O279" s="204"/>
    </row>
    <row r="280" spans="1:15" s="1" customFormat="1" ht="7.95" hidden="1" customHeight="1" thickBot="1" x14ac:dyDescent="0.25">
      <c r="A280" s="1053">
        <v>2</v>
      </c>
      <c r="B280" s="1056">
        <v>2</v>
      </c>
      <c r="C280" s="1046">
        <v>18</v>
      </c>
      <c r="D280" s="1074" t="s">
        <v>430</v>
      </c>
      <c r="E280" s="1389" t="s">
        <v>95</v>
      </c>
      <c r="F280" s="161" t="s">
        <v>371</v>
      </c>
      <c r="G280" s="164" t="s">
        <v>72</v>
      </c>
      <c r="H280" s="152">
        <f>SUM(I280,K280)</f>
        <v>0</v>
      </c>
      <c r="I280" s="153">
        <v>0</v>
      </c>
      <c r="J280" s="153"/>
      <c r="K280" s="535"/>
      <c r="L280" s="529">
        <v>0</v>
      </c>
      <c r="M280" s="541">
        <v>0</v>
      </c>
      <c r="N280" s="203"/>
      <c r="O280" s="203"/>
    </row>
    <row r="281" spans="1:15" s="1" customFormat="1" ht="18" hidden="1" customHeight="1" thickBot="1" x14ac:dyDescent="0.25">
      <c r="A281" s="1055"/>
      <c r="B281" s="1058"/>
      <c r="C281" s="1060"/>
      <c r="D281" s="1247"/>
      <c r="E281" s="1391"/>
      <c r="F281" s="1127" t="s">
        <v>46</v>
      </c>
      <c r="G281" s="1176"/>
      <c r="H281" s="362">
        <f t="shared" ref="H281:K281" si="171">H280</f>
        <v>0</v>
      </c>
      <c r="I281" s="345">
        <f t="shared" si="171"/>
        <v>0</v>
      </c>
      <c r="J281" s="345">
        <f t="shared" si="171"/>
        <v>0</v>
      </c>
      <c r="K281" s="537">
        <f t="shared" si="171"/>
        <v>0</v>
      </c>
      <c r="L281" s="511">
        <v>0</v>
      </c>
      <c r="M281" s="491">
        <v>0</v>
      </c>
      <c r="N281" s="204"/>
      <c r="O281" s="204"/>
    </row>
    <row r="282" spans="1:15" s="1" customFormat="1" ht="15.75" customHeight="1" x14ac:dyDescent="0.2">
      <c r="A282" s="1053">
        <v>2</v>
      </c>
      <c r="B282" s="1056">
        <v>2</v>
      </c>
      <c r="C282" s="1046">
        <v>19</v>
      </c>
      <c r="D282" s="1074" t="s">
        <v>596</v>
      </c>
      <c r="E282" s="1432" t="s">
        <v>493</v>
      </c>
      <c r="F282" s="458" t="s">
        <v>371</v>
      </c>
      <c r="G282" s="948" t="s">
        <v>72</v>
      </c>
      <c r="H282" s="534">
        <v>14.9</v>
      </c>
      <c r="I282" s="470">
        <v>14.9</v>
      </c>
      <c r="J282" s="470">
        <v>7.7</v>
      </c>
      <c r="K282" s="534"/>
      <c r="L282" s="497">
        <v>23.3</v>
      </c>
      <c r="M282" s="488">
        <v>22.6</v>
      </c>
      <c r="N282" s="200">
        <v>35</v>
      </c>
      <c r="O282" s="200">
        <v>40</v>
      </c>
    </row>
    <row r="283" spans="1:15" s="1" customFormat="1" ht="12.75" customHeight="1" thickBot="1" x14ac:dyDescent="0.25">
      <c r="A283" s="1054"/>
      <c r="B283" s="1057"/>
      <c r="C283" s="1059"/>
      <c r="D283" s="1075"/>
      <c r="E283" s="1433"/>
      <c r="F283" s="613" t="s">
        <v>371</v>
      </c>
      <c r="G283" s="989" t="s">
        <v>121</v>
      </c>
      <c r="H283" s="603">
        <v>17.3</v>
      </c>
      <c r="I283" s="556">
        <v>17.3</v>
      </c>
      <c r="J283" s="557">
        <v>7.3</v>
      </c>
      <c r="K283" s="782"/>
      <c r="L283" s="555">
        <v>12.8</v>
      </c>
      <c r="M283" s="490">
        <v>22.4</v>
      </c>
      <c r="N283" s="555">
        <v>23</v>
      </c>
      <c r="O283" s="555">
        <v>23</v>
      </c>
    </row>
    <row r="284" spans="1:15" s="1" customFormat="1" ht="14.25" customHeight="1" thickBot="1" x14ac:dyDescent="0.25">
      <c r="A284" s="1055"/>
      <c r="B284" s="1058"/>
      <c r="C284" s="1060"/>
      <c r="D284" s="1247"/>
      <c r="E284" s="1434"/>
      <c r="F284" s="1162" t="s">
        <v>46</v>
      </c>
      <c r="G284" s="1511"/>
      <c r="H284" s="262">
        <f t="shared" ref="H284:M284" si="172">H282+H283</f>
        <v>32.200000000000003</v>
      </c>
      <c r="I284" s="553">
        <f t="shared" si="172"/>
        <v>32.200000000000003</v>
      </c>
      <c r="J284" s="553">
        <f t="shared" si="172"/>
        <v>15</v>
      </c>
      <c r="K284" s="263">
        <f t="shared" si="172"/>
        <v>0</v>
      </c>
      <c r="L284" s="265">
        <f t="shared" si="172"/>
        <v>36.1</v>
      </c>
      <c r="M284" s="266">
        <f t="shared" si="172"/>
        <v>45</v>
      </c>
      <c r="N284" s="265">
        <f t="shared" ref="N284:O284" si="173">N282+N283</f>
        <v>58</v>
      </c>
      <c r="O284" s="265">
        <f t="shared" si="173"/>
        <v>63</v>
      </c>
    </row>
    <row r="285" spans="1:15" s="1" customFormat="1" ht="12.75" hidden="1" customHeight="1" thickBot="1" x14ac:dyDescent="0.25">
      <c r="A285" s="1053">
        <v>2</v>
      </c>
      <c r="B285" s="1056">
        <v>2</v>
      </c>
      <c r="C285" s="1046">
        <v>20</v>
      </c>
      <c r="D285" s="1314" t="s">
        <v>431</v>
      </c>
      <c r="E285" s="1432" t="s">
        <v>427</v>
      </c>
      <c r="F285" s="384" t="s">
        <v>371</v>
      </c>
      <c r="G285" s="193" t="s">
        <v>105</v>
      </c>
      <c r="H285" s="720">
        <f>I285+K285</f>
        <v>0</v>
      </c>
      <c r="I285" s="710"/>
      <c r="J285" s="710"/>
      <c r="K285" s="743"/>
      <c r="L285" s="293">
        <v>0</v>
      </c>
      <c r="M285" s="711">
        <v>0</v>
      </c>
      <c r="N285" s="293"/>
      <c r="O285" s="293"/>
    </row>
    <row r="286" spans="1:15" ht="10.5" hidden="1" customHeight="1" thickBot="1" x14ac:dyDescent="0.3">
      <c r="A286" s="1055"/>
      <c r="B286" s="1058"/>
      <c r="C286" s="1060"/>
      <c r="D286" s="1088"/>
      <c r="E286" s="1434"/>
      <c r="F286" s="1288" t="s">
        <v>46</v>
      </c>
      <c r="G286" s="1597"/>
      <c r="H286" s="253">
        <f t="shared" ref="H286:K286" si="174">H285</f>
        <v>0</v>
      </c>
      <c r="I286" s="341">
        <f t="shared" si="174"/>
        <v>0</v>
      </c>
      <c r="J286" s="341">
        <f t="shared" si="174"/>
        <v>0</v>
      </c>
      <c r="K286" s="525">
        <f t="shared" si="174"/>
        <v>0</v>
      </c>
      <c r="L286" s="510">
        <v>0</v>
      </c>
      <c r="M286" s="543">
        <v>0</v>
      </c>
      <c r="N286" s="238"/>
      <c r="O286" s="238"/>
    </row>
    <row r="287" spans="1:15" ht="12.75" hidden="1" customHeight="1" x14ac:dyDescent="0.25">
      <c r="A287" s="1053">
        <v>2</v>
      </c>
      <c r="B287" s="1056">
        <v>2</v>
      </c>
      <c r="C287" s="1046">
        <v>21</v>
      </c>
      <c r="D287" s="1533" t="s">
        <v>9</v>
      </c>
      <c r="E287" s="1389" t="s">
        <v>459</v>
      </c>
      <c r="F287" s="306" t="s">
        <v>371</v>
      </c>
      <c r="G287" s="286" t="s">
        <v>72</v>
      </c>
      <c r="H287" s="152">
        <f>SUM(I287,K287)</f>
        <v>0</v>
      </c>
      <c r="I287" s="153"/>
      <c r="J287" s="153"/>
      <c r="K287" s="535"/>
      <c r="L287" s="529">
        <v>0</v>
      </c>
      <c r="M287" s="541">
        <v>0</v>
      </c>
      <c r="N287" s="203"/>
      <c r="O287" s="203"/>
    </row>
    <row r="288" spans="1:15" ht="12.75" hidden="1" customHeight="1" thickBot="1" x14ac:dyDescent="0.3">
      <c r="A288" s="1054"/>
      <c r="B288" s="1057"/>
      <c r="C288" s="1059"/>
      <c r="D288" s="1534"/>
      <c r="E288" s="1390"/>
      <c r="F288" s="306" t="s">
        <v>371</v>
      </c>
      <c r="G288" s="164" t="s">
        <v>73</v>
      </c>
      <c r="H288" s="152">
        <f>SUM(I288,K288)</f>
        <v>0</v>
      </c>
      <c r="I288" s="153"/>
      <c r="J288" s="153"/>
      <c r="K288" s="535"/>
      <c r="L288" s="529">
        <v>0</v>
      </c>
      <c r="M288" s="541">
        <v>0</v>
      </c>
      <c r="N288" s="203"/>
      <c r="O288" s="203"/>
    </row>
    <row r="289" spans="1:16" ht="21" hidden="1" customHeight="1" thickBot="1" x14ac:dyDescent="0.3">
      <c r="A289" s="1055"/>
      <c r="B289" s="1058"/>
      <c r="C289" s="1060"/>
      <c r="D289" s="1563"/>
      <c r="E289" s="1391"/>
      <c r="F289" s="1127" t="s">
        <v>46</v>
      </c>
      <c r="G289" s="1176"/>
      <c r="H289" s="480">
        <f t="shared" ref="H289:K289" si="175">H287+H288</f>
        <v>0</v>
      </c>
      <c r="I289" s="486">
        <f t="shared" si="175"/>
        <v>0</v>
      </c>
      <c r="J289" s="486">
        <f t="shared" si="175"/>
        <v>0</v>
      </c>
      <c r="K289" s="481">
        <f t="shared" si="175"/>
        <v>0</v>
      </c>
      <c r="L289" s="815">
        <v>0</v>
      </c>
      <c r="M289" s="491">
        <v>0</v>
      </c>
      <c r="N289" s="815"/>
      <c r="O289" s="815"/>
    </row>
    <row r="290" spans="1:16" ht="15.75" customHeight="1" x14ac:dyDescent="0.25">
      <c r="A290" s="1053">
        <v>2</v>
      </c>
      <c r="B290" s="1056">
        <v>2</v>
      </c>
      <c r="C290" s="1046">
        <v>22</v>
      </c>
      <c r="D290" s="1074" t="s">
        <v>10</v>
      </c>
      <c r="E290" s="1050" t="s">
        <v>402</v>
      </c>
      <c r="F290" s="654" t="s">
        <v>13</v>
      </c>
      <c r="G290" s="819" t="s">
        <v>72</v>
      </c>
      <c r="H290" s="820">
        <f>I290+K290</f>
        <v>0</v>
      </c>
      <c r="I290" s="501"/>
      <c r="J290" s="501"/>
      <c r="K290" s="821"/>
      <c r="L290" s="206"/>
      <c r="M290" s="546"/>
      <c r="N290" s="206"/>
      <c r="O290" s="206"/>
    </row>
    <row r="291" spans="1:16" ht="15" customHeight="1" thickBot="1" x14ac:dyDescent="0.3">
      <c r="A291" s="1054"/>
      <c r="B291" s="1057"/>
      <c r="C291" s="1059"/>
      <c r="D291" s="1075"/>
      <c r="E291" s="1070"/>
      <c r="F291" s="769" t="s">
        <v>13</v>
      </c>
      <c r="G291" s="822" t="s">
        <v>105</v>
      </c>
      <c r="H291" s="823">
        <f>I291+K291</f>
        <v>0</v>
      </c>
      <c r="I291" s="484"/>
      <c r="J291" s="824"/>
      <c r="K291" s="825"/>
      <c r="L291" s="228">
        <v>64.766000000000005</v>
      </c>
      <c r="M291" s="547">
        <v>65.656000000000006</v>
      </c>
      <c r="N291" s="228">
        <v>66</v>
      </c>
      <c r="O291" s="228">
        <v>66</v>
      </c>
    </row>
    <row r="292" spans="1:16" ht="15" customHeight="1" thickBot="1" x14ac:dyDescent="0.3">
      <c r="A292" s="1055"/>
      <c r="B292" s="1058"/>
      <c r="C292" s="1060"/>
      <c r="D292" s="1247"/>
      <c r="E292" s="1071"/>
      <c r="F292" s="1497" t="s">
        <v>46</v>
      </c>
      <c r="G292" s="1515"/>
      <c r="H292" s="816">
        <f t="shared" ref="H292:M292" si="176">H290+H291</f>
        <v>0</v>
      </c>
      <c r="I292" s="817">
        <f t="shared" si="176"/>
        <v>0</v>
      </c>
      <c r="J292" s="817">
        <f t="shared" si="176"/>
        <v>0</v>
      </c>
      <c r="K292" s="422">
        <f t="shared" si="176"/>
        <v>0</v>
      </c>
      <c r="L292" s="818">
        <f t="shared" si="176"/>
        <v>64.766000000000005</v>
      </c>
      <c r="M292" s="381">
        <f t="shared" si="176"/>
        <v>65.656000000000006</v>
      </c>
      <c r="N292" s="382">
        <f t="shared" ref="N292:O292" si="177">N290+N291</f>
        <v>66</v>
      </c>
      <c r="O292" s="382">
        <f t="shared" si="177"/>
        <v>66</v>
      </c>
    </row>
    <row r="293" spans="1:16" ht="18" customHeight="1" thickBot="1" x14ac:dyDescent="0.3">
      <c r="A293" s="1053">
        <v>2</v>
      </c>
      <c r="B293" s="1056">
        <v>2</v>
      </c>
      <c r="C293" s="1046">
        <v>23</v>
      </c>
      <c r="D293" s="1230" t="s">
        <v>481</v>
      </c>
      <c r="E293" s="1432" t="s">
        <v>432</v>
      </c>
      <c r="F293" s="606" t="s">
        <v>518</v>
      </c>
      <c r="G293" s="609" t="s">
        <v>103</v>
      </c>
      <c r="H293" s="599">
        <v>0.5</v>
      </c>
      <c r="I293" s="571">
        <v>0.5</v>
      </c>
      <c r="J293" s="571"/>
      <c r="K293" s="599"/>
      <c r="L293" s="555">
        <v>0.4</v>
      </c>
      <c r="M293" s="490">
        <v>3.9</v>
      </c>
      <c r="N293" s="555">
        <v>3.9</v>
      </c>
      <c r="O293" s="555">
        <v>3.9</v>
      </c>
      <c r="P293" s="47"/>
    </row>
    <row r="294" spans="1:16" ht="13.8" thickBot="1" x14ac:dyDescent="0.3">
      <c r="A294" s="1055"/>
      <c r="B294" s="1058"/>
      <c r="C294" s="1060"/>
      <c r="D294" s="1522"/>
      <c r="E294" s="1434"/>
      <c r="F294" s="1127" t="s">
        <v>46</v>
      </c>
      <c r="G294" s="1176"/>
      <c r="H294" s="262">
        <f t="shared" ref="H294:M294" si="178">H293</f>
        <v>0.5</v>
      </c>
      <c r="I294" s="553">
        <f t="shared" si="178"/>
        <v>0.5</v>
      </c>
      <c r="J294" s="264">
        <f t="shared" si="178"/>
        <v>0</v>
      </c>
      <c r="K294" s="263">
        <f t="shared" si="178"/>
        <v>0</v>
      </c>
      <c r="L294" s="265">
        <f t="shared" si="178"/>
        <v>0.4</v>
      </c>
      <c r="M294" s="266">
        <f t="shared" si="178"/>
        <v>3.9</v>
      </c>
      <c r="N294" s="265">
        <f t="shared" ref="N294:O294" si="179">N293</f>
        <v>3.9</v>
      </c>
      <c r="O294" s="265">
        <f t="shared" si="179"/>
        <v>3.9</v>
      </c>
    </row>
    <row r="295" spans="1:16" x14ac:dyDescent="0.25">
      <c r="A295" s="1053">
        <v>2</v>
      </c>
      <c r="B295" s="1056">
        <v>2</v>
      </c>
      <c r="C295" s="1059">
        <v>24</v>
      </c>
      <c r="D295" s="1160" t="s">
        <v>659</v>
      </c>
      <c r="E295" s="1070" t="s">
        <v>708</v>
      </c>
      <c r="F295" s="586" t="s">
        <v>426</v>
      </c>
      <c r="G295" s="50" t="s">
        <v>72</v>
      </c>
      <c r="H295" s="563">
        <v>5.9</v>
      </c>
      <c r="I295" s="725"/>
      <c r="J295" s="733"/>
      <c r="K295" s="564">
        <v>5.9</v>
      </c>
      <c r="L295" s="708"/>
      <c r="M295" s="214"/>
      <c r="N295" s="214"/>
      <c r="O295" s="214"/>
      <c r="P295" s="47"/>
    </row>
    <row r="296" spans="1:16" x14ac:dyDescent="0.25">
      <c r="A296" s="1054"/>
      <c r="B296" s="1057"/>
      <c r="C296" s="1059"/>
      <c r="D296" s="1160"/>
      <c r="E296" s="1070"/>
      <c r="F296" s="587" t="s">
        <v>426</v>
      </c>
      <c r="G296" s="652" t="s">
        <v>79</v>
      </c>
      <c r="H296" s="483">
        <v>12.1</v>
      </c>
      <c r="I296" s="478">
        <v>0.4</v>
      </c>
      <c r="J296" s="479"/>
      <c r="K296" s="500">
        <v>11.7</v>
      </c>
      <c r="L296" s="297">
        <v>88.5</v>
      </c>
      <c r="M296" s="214"/>
      <c r="N296" s="214"/>
      <c r="O296" s="214"/>
      <c r="P296" s="47"/>
    </row>
    <row r="297" spans="1:16" ht="13.8" thickBot="1" x14ac:dyDescent="0.3">
      <c r="A297" s="1054"/>
      <c r="B297" s="1057"/>
      <c r="C297" s="1059"/>
      <c r="D297" s="1160"/>
      <c r="E297" s="1070"/>
      <c r="F297" s="598" t="s">
        <v>426</v>
      </c>
      <c r="G297" s="545" t="s">
        <v>73</v>
      </c>
      <c r="H297" s="641">
        <v>198.8</v>
      </c>
      <c r="I297" s="664">
        <v>69.5</v>
      </c>
      <c r="J297" s="664">
        <v>3</v>
      </c>
      <c r="K297" s="665">
        <v>129.30000000000001</v>
      </c>
      <c r="L297" s="562">
        <v>75.8</v>
      </c>
      <c r="M297" s="555">
        <v>23.1</v>
      </c>
      <c r="N297" s="555"/>
      <c r="O297" s="555"/>
    </row>
    <row r="298" spans="1:16" ht="13.8" thickBot="1" x14ac:dyDescent="0.3">
      <c r="A298" s="1055"/>
      <c r="B298" s="1058"/>
      <c r="C298" s="1060"/>
      <c r="D298" s="1167"/>
      <c r="E298" s="1071"/>
      <c r="F298" s="1081" t="s">
        <v>46</v>
      </c>
      <c r="G298" s="1099"/>
      <c r="H298" s="441">
        <f t="shared" ref="H298:M298" si="180">H295+H297+H296</f>
        <v>216.8</v>
      </c>
      <c r="I298" s="553">
        <f t="shared" si="180"/>
        <v>69.900000000000006</v>
      </c>
      <c r="J298" s="553">
        <f t="shared" si="180"/>
        <v>3</v>
      </c>
      <c r="K298" s="266">
        <f t="shared" si="180"/>
        <v>146.9</v>
      </c>
      <c r="L298" s="264">
        <f t="shared" si="180"/>
        <v>164.3</v>
      </c>
      <c r="M298" s="265">
        <f t="shared" si="180"/>
        <v>23.1</v>
      </c>
      <c r="N298" s="265">
        <f t="shared" ref="N298:O298" si="181">N295+N297+N296</f>
        <v>0</v>
      </c>
      <c r="O298" s="265">
        <f t="shared" si="181"/>
        <v>0</v>
      </c>
    </row>
    <row r="299" spans="1:16" ht="15" customHeight="1" thickBot="1" x14ac:dyDescent="0.3">
      <c r="A299" s="1053">
        <v>2</v>
      </c>
      <c r="B299" s="1056">
        <v>2</v>
      </c>
      <c r="C299" s="1046">
        <v>25</v>
      </c>
      <c r="D299" s="1074" t="s">
        <v>765</v>
      </c>
      <c r="E299" s="1044" t="s">
        <v>745</v>
      </c>
      <c r="F299" s="606" t="s">
        <v>746</v>
      </c>
      <c r="G299" s="609" t="s">
        <v>105</v>
      </c>
      <c r="H299" s="579"/>
      <c r="I299" s="373"/>
      <c r="J299" s="373"/>
      <c r="K299" s="464"/>
      <c r="L299" s="374">
        <v>175.46</v>
      </c>
      <c r="M299" s="374">
        <v>116.56699999999999</v>
      </c>
      <c r="N299" s="374">
        <v>190</v>
      </c>
      <c r="O299" s="374">
        <v>220</v>
      </c>
      <c r="P299" s="47"/>
    </row>
    <row r="300" spans="1:16" ht="15" customHeight="1" thickBot="1" x14ac:dyDescent="0.3">
      <c r="A300" s="1055"/>
      <c r="B300" s="1058"/>
      <c r="C300" s="1060"/>
      <c r="D300" s="1247"/>
      <c r="E300" s="1071"/>
      <c r="F300" s="1081" t="s">
        <v>46</v>
      </c>
      <c r="G300" s="1099"/>
      <c r="H300" s="441">
        <f t="shared" ref="H300:N300" si="182">H299</f>
        <v>0</v>
      </c>
      <c r="I300" s="553">
        <f t="shared" si="182"/>
        <v>0</v>
      </c>
      <c r="J300" s="553">
        <f t="shared" si="182"/>
        <v>0</v>
      </c>
      <c r="K300" s="263">
        <f t="shared" si="182"/>
        <v>0</v>
      </c>
      <c r="L300" s="265">
        <f t="shared" si="182"/>
        <v>175.46</v>
      </c>
      <c r="M300" s="265">
        <f t="shared" si="182"/>
        <v>116.56699999999999</v>
      </c>
      <c r="N300" s="265">
        <f t="shared" si="182"/>
        <v>190</v>
      </c>
      <c r="O300" s="265">
        <f t="shared" ref="O300" si="183">O299</f>
        <v>220</v>
      </c>
    </row>
    <row r="301" spans="1:16" ht="13.5" customHeight="1" thickBot="1" x14ac:dyDescent="0.3">
      <c r="A301" s="393">
        <v>2</v>
      </c>
      <c r="B301" s="406">
        <v>2</v>
      </c>
      <c r="C301" s="1233" t="s">
        <v>43</v>
      </c>
      <c r="D301" s="1234"/>
      <c r="E301" s="1234"/>
      <c r="F301" s="1234"/>
      <c r="G301" s="1234"/>
      <c r="H301" s="261">
        <f>H227+H230+H233+H235+H238+H240+H242+H246+H249+H251+H255+H262+H269+H271+H274+H277+H279+H281+H284+H286+H289+H292+H294+H298</f>
        <v>15283.26</v>
      </c>
      <c r="I301" s="111">
        <f>I227+I230+I233+I235+I238+I240+I242+I246+I249+I251+I255+I262+I269+I271+I274+I277+I279+I281+I284+I286+I289+I292+I294+I298</f>
        <v>14789.660000000002</v>
      </c>
      <c r="J301" s="111">
        <f>J227+J230+J233+J235+J238+J240+J242+J246+J249+J251+J255+J262+J269+J271+J274+J277+J279+J281+J284+J286+J289+J292+J294+J298</f>
        <v>1674.6</v>
      </c>
      <c r="K301" s="417">
        <f>K227+K230+K233+K235+K238+K240+K242+K246+K249+K251+K255+K262+K269+K271+K274+K277+K279+K281+K284+K286+K289+K292+K294+K298</f>
        <v>152.4</v>
      </c>
      <c r="L301" s="260">
        <f>L227+L230+L233+L235+L238+L240+L242+L246+L249+L251+L255+L262+L269+L271+L274+L277+L279+L281+L284+L286+L289+L292+L294+L298+L300</f>
        <v>19855.356</v>
      </c>
      <c r="M301" s="260">
        <f>M227+M230+M233+M235+M238+M240+M242+M246+M249+M251+M255+M262+M269+M271+M274+M277+M279+M281+M284+M286+M289+M292+M294+M298+M300</f>
        <v>19958.513999999996</v>
      </c>
      <c r="N301" s="260">
        <f>N227+N230+N233+N235+N238+N240+N242+N246+N249+N251+N255+N262+N269+N271+N274+N277+N279+N281+N284+N286+N289+N292+N294+N298+N300</f>
        <v>23177.100000000002</v>
      </c>
      <c r="O301" s="260">
        <f>O227+O230+O233+O235+O238+O240+O242+O246+O249+O251+O255+O262+O269+O271+O274+O277+O279+O281+O284+O286+O289+O292+O294+O298+O300</f>
        <v>23679.100000000002</v>
      </c>
    </row>
    <row r="302" spans="1:16" ht="18" customHeight="1" thickBot="1" x14ac:dyDescent="0.3">
      <c r="A302" s="8">
        <v>2</v>
      </c>
      <c r="B302" s="1109" t="s">
        <v>44</v>
      </c>
      <c r="C302" s="1110"/>
      <c r="D302" s="1110"/>
      <c r="E302" s="1110"/>
      <c r="F302" s="1110"/>
      <c r="G302" s="1110"/>
      <c r="H302" s="112">
        <f t="shared" ref="H302:O302" si="184">H223+H301</f>
        <v>16312.460000000001</v>
      </c>
      <c r="I302" s="113">
        <f t="shared" si="184"/>
        <v>16101.86</v>
      </c>
      <c r="J302" s="113">
        <f t="shared" si="184"/>
        <v>2102.4</v>
      </c>
      <c r="K302" s="114">
        <f t="shared" si="184"/>
        <v>210.60000000000002</v>
      </c>
      <c r="L302" s="114">
        <f t="shared" si="184"/>
        <v>21430.826000000001</v>
      </c>
      <c r="M302" s="114">
        <f t="shared" si="184"/>
        <v>22016.992999999995</v>
      </c>
      <c r="N302" s="114">
        <f t="shared" si="184"/>
        <v>24885.000000000004</v>
      </c>
      <c r="O302" s="114">
        <f t="shared" si="184"/>
        <v>25566.500000000004</v>
      </c>
    </row>
    <row r="303" spans="1:16" ht="18" customHeight="1" thickBot="1" x14ac:dyDescent="0.3">
      <c r="A303" s="1241" t="s">
        <v>45</v>
      </c>
      <c r="B303" s="1242"/>
      <c r="C303" s="1242"/>
      <c r="D303" s="1242"/>
      <c r="E303" s="1242"/>
      <c r="F303" s="1242"/>
      <c r="G303" s="1242"/>
      <c r="H303" s="288" t="e">
        <f t="shared" ref="H303:O303" si="185">H140+H302</f>
        <v>#REF!</v>
      </c>
      <c r="I303" s="270" t="e">
        <f t="shared" si="185"/>
        <v>#REF!</v>
      </c>
      <c r="J303" s="270" t="e">
        <f t="shared" si="185"/>
        <v>#REF!</v>
      </c>
      <c r="K303" s="270" t="e">
        <f t="shared" si="185"/>
        <v>#REF!</v>
      </c>
      <c r="L303" s="270">
        <f t="shared" si="185"/>
        <v>22586.766</v>
      </c>
      <c r="M303" s="271">
        <f t="shared" si="185"/>
        <v>23050.332999999995</v>
      </c>
      <c r="N303" s="271">
        <f t="shared" si="185"/>
        <v>25689.000000000004</v>
      </c>
      <c r="O303" s="271">
        <f t="shared" si="185"/>
        <v>26386.500000000004</v>
      </c>
    </row>
    <row r="304" spans="1:16" ht="24" customHeight="1" x14ac:dyDescent="0.25">
      <c r="A304" s="1219" t="s">
        <v>614</v>
      </c>
      <c r="B304" s="1220"/>
      <c r="C304" s="1220"/>
      <c r="D304" s="1220"/>
      <c r="E304" s="1220"/>
      <c r="F304" s="1220"/>
      <c r="G304" s="1220"/>
      <c r="H304" s="353" t="e">
        <f>I304+K304</f>
        <v>#REF!</v>
      </c>
      <c r="I304" s="501" t="e">
        <f>I15+I19+I22+I25+I32+I34+I43+I45+I47+I49+I51+I53+I84+I86+I88+I90+I92+I103+I105+I110+I147+I149+I153+I156+I158+I160+I162+I164+I166+I170+I175+I190+I194+I196+I198+I226+I241+I243+I247+I287+I290+I250+I252+I263+I270+I272+I275+I278+I280+I282+I119+I122+I124+I258+I128+I201+I207+I214+I55+I61+I66+I70+I187+I295+I73+I144+I191+I76+I236+I133+I135+I78+I80+I97+#REF!</f>
        <v>#REF!</v>
      </c>
      <c r="J304" s="501" t="e">
        <f>J15+J19+J22+J25+J32+J34+J43+J45+J47+J49+J51+J53+J84+J86+J88+J90+J92+J103+J105+J110+J147+J149+J153+J156+J158+J160+J162+J164+J166+J170+J175+J190+J194+J196+J198+J226+J241+J243+J247+J287+J290+J250+J252+J263+J270+J272+J275+J278+J280+J282+J119+J122+J124+J258+J128+J201+J207+J214+J55+J61+J66+J70+J187+J295+J73+J144+J191+J76+J236+J133+J135+J78+J80+J97+#REF!</f>
        <v>#REF!</v>
      </c>
      <c r="K304" s="912" t="e">
        <f>K15+K19+K22+K25+K32+K34+K43+K45+K47+K49+K51+K53+K84+K86+K88+K90+K92+K103+K105+K110+K147+K149+K153+K156+K158+K160+K162+K164+K166+K170+K175+K190+K194+K196+K198+K226+K241+K243+K247+K287+K290+K250+K252+K263+K270+K272+K275+K278+K280+K282+K119+K122+K124+K258+K128+K201+K207+K214+K55+K61+K66+K70+K187+K295+K73+K144+K191+K76+K236+K133+K135+K78+K80+K97+#REF!</f>
        <v>#REF!</v>
      </c>
      <c r="L304" s="846">
        <f>L15+L19+L22+L25+L32+L34+L43+L45+L47+L49+L51+L53+L84+L86+L88+L90+L92+L103+L105+L110+L147+L149+L153+L156+L158+L160+L162+L164+L166+L170+L175+L190+L194+L196+L198+L226+L241+L243+L247+L287+L290+L250+L252+L263+L270+L272+L275+L278+L280+L282+L119+L122+L124+L258+L128+L201+L207+L214+L55+L61+L66+L70+L187+L295+L73+L144+L191+L76+L236+L133+L135+L78+L80+L97+L137+L211</f>
        <v>7567.64</v>
      </c>
      <c r="M304" s="846">
        <f t="shared" ref="M304:O304" si="186">M15+M19+M22+M25+M32+M34+M43+M45+M47+M49+M51+M53+M84+M86+M88+M90+M92+M103+M105+M110+M147+M149+M153+M156+M158+M160+M162+M164+M166+M170+M175+M190+M194+M196+M198+M226+M241+M243+M247+M287+M290+M250+M252+M263+M270+M272+M275+M278+M280+M282+M119+M122+M124+M258+M128+M201+M207+M214+M55+M61+M66+M70+M187+M295+M73+M144+M191+M76+M236+M133+M135+M78+M80+M97+M137+M211</f>
        <v>7942.64</v>
      </c>
      <c r="N304" s="846">
        <f t="shared" si="186"/>
        <v>11205.7</v>
      </c>
      <c r="O304" s="846">
        <f t="shared" si="186"/>
        <v>11569.2</v>
      </c>
    </row>
    <row r="305" spans="1:15" ht="19.5" customHeight="1" x14ac:dyDescent="0.25">
      <c r="A305" s="1117" t="s">
        <v>619</v>
      </c>
      <c r="B305" s="1118"/>
      <c r="C305" s="1118"/>
      <c r="D305" s="1118"/>
      <c r="E305" s="1118"/>
      <c r="F305" s="1118"/>
      <c r="G305" s="1118"/>
      <c r="H305" s="505">
        <f>I305+K305</f>
        <v>9394.9799999999977</v>
      </c>
      <c r="I305" s="487">
        <f>I17+I23+I36+I40+I253+I107+I114+I117+I126+I202+I234+I236+I239+I181+I183+I285+I291+I95+I129+I229+I208+I192+I63+I56+I67+I74+I27+I225+I257+I265+I220+I151+I59+I171+I237</f>
        <v>9394.9799999999977</v>
      </c>
      <c r="J305" s="487">
        <f>J17+J23+J36+J40+J253+J107+J114+J117+J126+J202+J234+J236+J239+J181+J183+J285+J291+J95+J129+J229+J208+J192+J63+J56+J67+J74+J27+J225+J257+J265+J220+J151+J59+J171</f>
        <v>64.100000000000009</v>
      </c>
      <c r="K305" s="913">
        <f>K17+K23+K36+K40+K253+K107+K114+K117+K126+K202+K234+K236+K239+K181+K183+K285+K291+K95+K129+K229+K208+K192+K63+K56+K67+K74+K27+K225+K257+K265+K220+K151+K59+K171</f>
        <v>0</v>
      </c>
      <c r="L305" s="847">
        <f>L17+L23+L36+L40+L253+L107+L114+L117+L126+L202+L234+L239+L181+L183+L285+L291+L95+L229+L208+L192+L63+L56+L67+L74+L27+L225+L257+L265+L220+L151+L237+L171+L299+L188+L218+L130+L232+L244</f>
        <v>10999.195999999996</v>
      </c>
      <c r="M305" s="847">
        <f t="shared" ref="M305:O305" si="187">M17+M23+M36+M40+M253+M107+M114+M117+M126+M202+M234+M239+M181+M183+M285+M291+M95+M229+M208+M192+M63+M56+M67+M74+M27+M225+M257+M265+M220+M151+M237+M171+M299+M188+M218+M130+M232+M244</f>
        <v>11182.493</v>
      </c>
      <c r="N305" s="847">
        <f t="shared" si="187"/>
        <v>11216.1</v>
      </c>
      <c r="O305" s="847">
        <f t="shared" si="187"/>
        <v>11456.1</v>
      </c>
    </row>
    <row r="306" spans="1:15" ht="18.600000000000001" customHeight="1" x14ac:dyDescent="0.25">
      <c r="A306" s="1117" t="s">
        <v>615</v>
      </c>
      <c r="B306" s="1118"/>
      <c r="C306" s="1118"/>
      <c r="D306" s="1118"/>
      <c r="E306" s="1118"/>
      <c r="F306" s="1118"/>
      <c r="G306" s="1118"/>
      <c r="H306" s="505" t="e">
        <f t="shared" ref="H306:H311" si="188">I306+K306</f>
        <v>#REF!</v>
      </c>
      <c r="I306" s="487" t="e">
        <f>I20+I26+I185+I228+I231+I248+I254+I264+I169+I173+I177+I179+I256+I293+I205+I154+#REF!</f>
        <v>#REF!</v>
      </c>
      <c r="J306" s="487" t="e">
        <f>J20+J26+J185+J228+J231+J248+J254+J264+J169+J173+J177+J179+J256+J293+J205+J154+#REF!</f>
        <v>#REF!</v>
      </c>
      <c r="K306" s="913" t="e">
        <f>K20+K26+K185+K228+K231+K248+K254+K264+K169+K173+K177+K179+K256+K293+K205+K154+#REF!</f>
        <v>#REF!</v>
      </c>
      <c r="L306" s="847">
        <f>L20+L26+L185+L228+L231+L248+L254+L264+L169+L173+L177+L179+L256+L293+L205+L154+L212</f>
        <v>3038.9</v>
      </c>
      <c r="M306" s="847">
        <f t="shared" ref="M306:O306" si="189">M20+M26+M185+M228+M231+M248+M254+M264+M169+M173+M177+M179+M256+M293+M205+M154+M212</f>
        <v>3063.4000000000005</v>
      </c>
      <c r="N306" s="847">
        <f t="shared" si="189"/>
        <v>3155.2000000000003</v>
      </c>
      <c r="O306" s="847">
        <f t="shared" si="189"/>
        <v>3248.2000000000003</v>
      </c>
    </row>
    <row r="307" spans="1:15" ht="19.95" customHeight="1" x14ac:dyDescent="0.25">
      <c r="A307" s="1117" t="s">
        <v>621</v>
      </c>
      <c r="B307" s="1118"/>
      <c r="C307" s="1118"/>
      <c r="D307" s="1118"/>
      <c r="E307" s="1118"/>
      <c r="F307" s="1118"/>
      <c r="G307" s="1118"/>
      <c r="H307" s="505">
        <f t="shared" si="188"/>
        <v>0</v>
      </c>
      <c r="I307" s="487">
        <f>I99+I120</f>
        <v>0</v>
      </c>
      <c r="J307" s="487">
        <f>J99+J120</f>
        <v>0</v>
      </c>
      <c r="K307" s="913">
        <f>K99+K120</f>
        <v>0</v>
      </c>
      <c r="L307" s="847">
        <f>L99+L120</f>
        <v>304</v>
      </c>
      <c r="M307" s="847">
        <f t="shared" ref="M307:O307" si="190">M99+M120</f>
        <v>0</v>
      </c>
      <c r="N307" s="847">
        <f t="shared" si="190"/>
        <v>0</v>
      </c>
      <c r="O307" s="847">
        <f t="shared" si="190"/>
        <v>0</v>
      </c>
    </row>
    <row r="308" spans="1:15" s="63" customFormat="1" ht="12.75" customHeight="1" x14ac:dyDescent="0.2">
      <c r="A308" s="1117" t="s">
        <v>617</v>
      </c>
      <c r="B308" s="1118"/>
      <c r="C308" s="1118"/>
      <c r="D308" s="1118"/>
      <c r="E308" s="1118"/>
      <c r="F308" s="1118"/>
      <c r="G308" s="1118"/>
      <c r="H308" s="505">
        <f t="shared" si="188"/>
        <v>77.7</v>
      </c>
      <c r="I308" s="487">
        <f>I29+I259+I268+I273+I283</f>
        <v>77.7</v>
      </c>
      <c r="J308" s="487">
        <f>J29+J259+J268+J273+J283</f>
        <v>23.400000000000002</v>
      </c>
      <c r="K308" s="913">
        <f>K29+K259+K268+K273+K283</f>
        <v>0</v>
      </c>
      <c r="L308" s="847">
        <f>L29+L259+L268+L273+L283</f>
        <v>73.599999999999994</v>
      </c>
      <c r="M308" s="847">
        <f t="shared" ref="M308:O308" si="191">M29+M259+M268+M273+M283</f>
        <v>111.69999999999999</v>
      </c>
      <c r="N308" s="847">
        <f t="shared" si="191"/>
        <v>112</v>
      </c>
      <c r="O308" s="847">
        <f t="shared" si="191"/>
        <v>113</v>
      </c>
    </row>
    <row r="309" spans="1:15" s="63" customFormat="1" ht="12.75" customHeight="1" x14ac:dyDescent="0.2">
      <c r="A309" s="1117" t="s">
        <v>611</v>
      </c>
      <c r="B309" s="1118"/>
      <c r="C309" s="1118"/>
      <c r="D309" s="1118"/>
      <c r="E309" s="1118"/>
      <c r="F309" s="1118"/>
      <c r="G309" s="1118"/>
      <c r="H309" s="505">
        <f t="shared" si="188"/>
        <v>523.60000000000014</v>
      </c>
      <c r="I309" s="487">
        <f>I266+I106+I203+I131+I35+I42+I111+I113+I116++I145+I276+I288+I209+I261+I57+I64+I68+I167+I297+I72+I217+I221</f>
        <v>345.80000000000007</v>
      </c>
      <c r="J309" s="487">
        <f>J266+J106+J203+J131+J35+J42+J111+J113+J116++J145+J276+J288+J209+J261+J57+J64+J68+J167+J297+J72+J217+J221</f>
        <v>5.3</v>
      </c>
      <c r="K309" s="913">
        <f>K266+K106+K203+K131+K35+K42+K111+K113+K116++K145+K276+K288+K209+K261+K57+K64+K68+K167+K297+K72+K217+K221</f>
        <v>177.8</v>
      </c>
      <c r="L309" s="847">
        <f>L266+L106+L203+L131+L35+L42+L111+L113+L116++L145+L276+L288+L209+L261+L57+L64+L68+L167+L297+L72+L217+L221</f>
        <v>377.43</v>
      </c>
      <c r="M309" s="847">
        <f t="shared" ref="M309:O309" si="192">M266+M106+M203+M131+M35+M42+M111+M113+M116++M145+M276+M288+M209+M261+M57+M64+M68+M167+M297+M72+M217+M221</f>
        <v>465.20000000000005</v>
      </c>
      <c r="N309" s="847">
        <f t="shared" si="192"/>
        <v>0</v>
      </c>
      <c r="O309" s="847">
        <f t="shared" si="192"/>
        <v>0</v>
      </c>
    </row>
    <row r="310" spans="1:15" s="1" customFormat="1" ht="18" customHeight="1" x14ac:dyDescent="0.2">
      <c r="A310" s="1117" t="s">
        <v>612</v>
      </c>
      <c r="B310" s="1118"/>
      <c r="C310" s="1118"/>
      <c r="D310" s="1118"/>
      <c r="E310" s="1118"/>
      <c r="F310" s="1118"/>
      <c r="G310" s="1118"/>
      <c r="H310" s="505">
        <f t="shared" si="188"/>
        <v>12.1</v>
      </c>
      <c r="I310" s="487">
        <f>I143+I94+I200+I62+I100+I296+I216</f>
        <v>0.4</v>
      </c>
      <c r="J310" s="487">
        <f>J143+J94+J200+J62+J100+J296+J216</f>
        <v>0</v>
      </c>
      <c r="K310" s="913">
        <f>K143+K94+K200+K62+K100+K296+K216</f>
        <v>11.7</v>
      </c>
      <c r="L310" s="847">
        <f>L143+L94+L200+L62+L100+L296+L216</f>
        <v>181.1</v>
      </c>
      <c r="M310" s="847">
        <f t="shared" ref="M310:O310" si="193">M143+M94+M200+M62+M100+M296+M216</f>
        <v>115</v>
      </c>
      <c r="N310" s="847">
        <f t="shared" si="193"/>
        <v>0</v>
      </c>
      <c r="O310" s="847">
        <f t="shared" si="193"/>
        <v>0</v>
      </c>
    </row>
    <row r="311" spans="1:15" ht="13.8" thickBot="1" x14ac:dyDescent="0.3">
      <c r="A311" s="1595" t="s">
        <v>622</v>
      </c>
      <c r="B311" s="1596"/>
      <c r="C311" s="1596"/>
      <c r="D311" s="1596"/>
      <c r="E311" s="1596"/>
      <c r="F311" s="1596"/>
      <c r="G311" s="1596"/>
      <c r="H311" s="109">
        <f t="shared" si="188"/>
        <v>0</v>
      </c>
      <c r="I311" s="812">
        <f>I37+I108+I31+I260+I101+I267</f>
        <v>0</v>
      </c>
      <c r="J311" s="812">
        <f>J37+J108+J31+J260+J101+J267</f>
        <v>0</v>
      </c>
      <c r="K311" s="914">
        <f>K37+K108+K31+K260+K101+K267</f>
        <v>0</v>
      </c>
      <c r="L311" s="915">
        <f>L37+L108+L31+L260+L101+L267+L28+L129+L245</f>
        <v>44.9</v>
      </c>
      <c r="M311" s="915">
        <f t="shared" ref="M311:O311" si="194">M37+M108+M31+M260+M101+M267+M28+M129+M245</f>
        <v>169.9</v>
      </c>
      <c r="N311" s="915">
        <f t="shared" si="194"/>
        <v>0</v>
      </c>
      <c r="O311" s="915">
        <f t="shared" si="194"/>
        <v>0</v>
      </c>
    </row>
    <row r="312" spans="1:15" s="63" customFormat="1" ht="12.75" customHeight="1" thickBot="1" x14ac:dyDescent="0.25">
      <c r="A312" s="1217" t="s">
        <v>48</v>
      </c>
      <c r="B312" s="1218"/>
      <c r="C312" s="1218"/>
      <c r="D312" s="1218"/>
      <c r="E312" s="1218"/>
      <c r="F312" s="1218"/>
      <c r="G312" s="1218"/>
      <c r="H312" s="99" t="e">
        <f t="shared" ref="H312" si="195">H304+H305+H306+H308+H309+H310+H311+H307</f>
        <v>#REF!</v>
      </c>
      <c r="I312" s="521" t="e">
        <f>I304+I305+I306+I308+I309+I310+I311+I307</f>
        <v>#REF!</v>
      </c>
      <c r="J312" s="522" t="e">
        <f t="shared" ref="J312:M312" si="196">J304+J305+J306+J308+J309+J310+J311+J307</f>
        <v>#REF!</v>
      </c>
      <c r="K312" s="523" t="e">
        <f t="shared" si="196"/>
        <v>#REF!</v>
      </c>
      <c r="L312" s="99">
        <f>L304+L305+L306+L308+L309+L310+L311+L307</f>
        <v>22586.765999999996</v>
      </c>
      <c r="M312" s="740">
        <f t="shared" si="196"/>
        <v>23050.333000000006</v>
      </c>
      <c r="N312" s="740">
        <f t="shared" ref="N312:O312" si="197">N304+N305+N306+N308+N309+N310+N311+N307</f>
        <v>25689.000000000004</v>
      </c>
      <c r="O312" s="740">
        <f t="shared" si="197"/>
        <v>26386.500000000004</v>
      </c>
    </row>
    <row r="313" spans="1:15" x14ac:dyDescent="0.25">
      <c r="A313" s="1104" t="s">
        <v>155</v>
      </c>
      <c r="B313" s="1104"/>
      <c r="C313" s="1104"/>
      <c r="D313" s="1104"/>
      <c r="E313" s="1104"/>
      <c r="F313" s="1104"/>
      <c r="G313" s="1104"/>
    </row>
    <row r="314" spans="1:15" x14ac:dyDescent="0.25">
      <c r="A314" s="5"/>
      <c r="B314" s="5"/>
      <c r="C314" s="5"/>
      <c r="D314" s="5"/>
      <c r="E314" s="16"/>
      <c r="F314" s="19"/>
      <c r="G314" s="60"/>
      <c r="H314" s="6"/>
      <c r="I314" s="6"/>
      <c r="J314" s="6"/>
      <c r="K314" s="6"/>
      <c r="L314" s="6"/>
      <c r="M314" s="6"/>
      <c r="N314" s="6"/>
      <c r="O314" s="6"/>
    </row>
    <row r="316" spans="1:15" x14ac:dyDescent="0.25">
      <c r="A316" s="5"/>
      <c r="B316" s="5"/>
      <c r="C316" s="5"/>
      <c r="D316" s="5"/>
      <c r="E316" s="16"/>
      <c r="F316" s="19"/>
      <c r="G316" s="60"/>
      <c r="H316" s="6"/>
      <c r="I316" s="6"/>
      <c r="J316" s="6"/>
      <c r="K316" s="6"/>
      <c r="L316" s="6"/>
      <c r="M316" s="6"/>
      <c r="N316" s="6"/>
      <c r="O316" s="6"/>
    </row>
    <row r="317" spans="1:15" x14ac:dyDescent="0.25">
      <c r="A317" s="5"/>
      <c r="B317" s="5"/>
      <c r="C317" s="5"/>
      <c r="D317" s="5"/>
      <c r="E317" s="16"/>
      <c r="F317" s="19"/>
      <c r="G317" s="60"/>
      <c r="H317" s="6"/>
      <c r="I317" s="6"/>
      <c r="J317" s="6"/>
      <c r="K317" s="6"/>
      <c r="L317" s="6"/>
      <c r="M317" s="6"/>
      <c r="N317" s="6"/>
      <c r="O317" s="6"/>
    </row>
    <row r="318" spans="1:15" x14ac:dyDescent="0.25">
      <c r="F318" s="19"/>
      <c r="G318" s="60"/>
      <c r="H318" s="6"/>
      <c r="I318" s="6"/>
      <c r="J318" s="6"/>
      <c r="K318" s="6"/>
      <c r="L318" s="6"/>
      <c r="M318" s="6"/>
      <c r="N318" s="6"/>
      <c r="O318" s="6"/>
    </row>
    <row r="319" spans="1:15" x14ac:dyDescent="0.25">
      <c r="A319" s="63"/>
      <c r="B319" s="63"/>
      <c r="C319" s="63"/>
      <c r="D319" s="63"/>
      <c r="E319" s="64"/>
      <c r="F319" s="65"/>
      <c r="G319" s="66"/>
      <c r="H319" s="63"/>
      <c r="I319" s="63"/>
      <c r="J319" s="63"/>
      <c r="K319" s="63"/>
      <c r="L319" s="63"/>
      <c r="M319" s="63"/>
      <c r="N319" s="63"/>
      <c r="O319" s="63"/>
    </row>
    <row r="320" spans="1:15" x14ac:dyDescent="0.25">
      <c r="A320" s="1"/>
      <c r="B320" s="1"/>
      <c r="C320" s="1"/>
      <c r="D320" s="1"/>
      <c r="E320" s="53"/>
      <c r="F320" s="27"/>
      <c r="G320" s="67"/>
      <c r="H320" s="28"/>
      <c r="I320" s="28"/>
      <c r="J320" s="28"/>
      <c r="K320" s="28"/>
      <c r="L320" s="28"/>
      <c r="M320" s="28"/>
      <c r="N320" s="28"/>
      <c r="O320" s="28"/>
    </row>
    <row r="321" spans="1:15" x14ac:dyDescent="0.25">
      <c r="A321" s="63"/>
      <c r="B321" s="63"/>
      <c r="C321" s="63"/>
      <c r="D321" s="63"/>
      <c r="E321" s="64"/>
      <c r="F321" s="65"/>
      <c r="G321" s="66"/>
      <c r="H321" s="6"/>
      <c r="I321" s="6"/>
      <c r="J321" s="6"/>
      <c r="K321" s="6"/>
      <c r="L321" s="6"/>
      <c r="M321" s="6"/>
      <c r="N321" s="6"/>
      <c r="O321" s="6"/>
    </row>
    <row r="322" spans="1:15" x14ac:dyDescent="0.25">
      <c r="A322" s="63"/>
      <c r="B322" s="63"/>
      <c r="C322" s="63"/>
      <c r="D322" s="63"/>
      <c r="E322" s="64"/>
      <c r="F322" s="65"/>
      <c r="G322" s="66"/>
      <c r="H322" s="63"/>
      <c r="I322" s="63"/>
      <c r="J322" s="63"/>
      <c r="K322" s="63"/>
      <c r="L322" s="63"/>
      <c r="M322" s="63"/>
      <c r="N322" s="63"/>
      <c r="O322" s="63"/>
    </row>
    <row r="323" spans="1:15" x14ac:dyDescent="0.25">
      <c r="A323" s="63"/>
      <c r="B323" s="63"/>
      <c r="C323" s="63"/>
      <c r="D323" s="63"/>
      <c r="E323" s="64"/>
      <c r="F323" s="65"/>
      <c r="G323" s="66"/>
      <c r="H323" s="63"/>
      <c r="I323" s="63"/>
      <c r="J323" s="63"/>
      <c r="K323" s="63"/>
      <c r="L323" s="63"/>
      <c r="M323" s="63"/>
      <c r="N323" s="63"/>
      <c r="O323" s="63"/>
    </row>
  </sheetData>
  <mergeCells count="638">
    <mergeCell ref="A70:A71"/>
    <mergeCell ref="B70:B71"/>
    <mergeCell ref="C70:C71"/>
    <mergeCell ref="D70:D71"/>
    <mergeCell ref="E70:E71"/>
    <mergeCell ref="F71:G71"/>
    <mergeCell ref="C4:G4"/>
    <mergeCell ref="C5:G5"/>
    <mergeCell ref="F18:G18"/>
    <mergeCell ref="A19:A21"/>
    <mergeCell ref="B19:B21"/>
    <mergeCell ref="C19:C21"/>
    <mergeCell ref="D19:D21"/>
    <mergeCell ref="E19:E21"/>
    <mergeCell ref="F21:G21"/>
    <mergeCell ref="C17:C18"/>
    <mergeCell ref="D17:D18"/>
    <mergeCell ref="E17:E18"/>
    <mergeCell ref="A42:A44"/>
    <mergeCell ref="B59:B60"/>
    <mergeCell ref="C59:C60"/>
    <mergeCell ref="D59:D60"/>
    <mergeCell ref="E59:E60"/>
    <mergeCell ref="F60:G60"/>
    <mergeCell ref="B49:B50"/>
    <mergeCell ref="C49:C50"/>
    <mergeCell ref="D49:D50"/>
    <mergeCell ref="E49:E50"/>
    <mergeCell ref="F50:G50"/>
    <mergeCell ref="M8:M10"/>
    <mergeCell ref="E25:E30"/>
    <mergeCell ref="F30:G30"/>
    <mergeCell ref="A31:A33"/>
    <mergeCell ref="B31:B33"/>
    <mergeCell ref="F33:G33"/>
    <mergeCell ref="A25:A30"/>
    <mergeCell ref="B25:B30"/>
    <mergeCell ref="C25:C30"/>
    <mergeCell ref="D25:D30"/>
    <mergeCell ref="B22:B24"/>
    <mergeCell ref="C22:C24"/>
    <mergeCell ref="D22:D24"/>
    <mergeCell ref="E22:E24"/>
    <mergeCell ref="F24:G24"/>
    <mergeCell ref="L8:L10"/>
    <mergeCell ref="A7:A10"/>
    <mergeCell ref="B7:B10"/>
    <mergeCell ref="C7:C10"/>
    <mergeCell ref="A15:A16"/>
    <mergeCell ref="B15:B16"/>
    <mergeCell ref="C15:C16"/>
    <mergeCell ref="D15:D16"/>
    <mergeCell ref="E15:E16"/>
    <mergeCell ref="F16:G16"/>
    <mergeCell ref="A17:A18"/>
    <mergeCell ref="B17:B18"/>
    <mergeCell ref="B42:B44"/>
    <mergeCell ref="C42:C44"/>
    <mergeCell ref="D42:D44"/>
    <mergeCell ref="E42:E44"/>
    <mergeCell ref="F44:G44"/>
    <mergeCell ref="E66:E69"/>
    <mergeCell ref="F69:G69"/>
    <mergeCell ref="A22:A24"/>
    <mergeCell ref="A34:A38"/>
    <mergeCell ref="A39:A41"/>
    <mergeCell ref="B45:B46"/>
    <mergeCell ref="C45:C46"/>
    <mergeCell ref="D45:D46"/>
    <mergeCell ref="E45:E46"/>
    <mergeCell ref="F46:G46"/>
    <mergeCell ref="A47:A48"/>
    <mergeCell ref="B47:B48"/>
    <mergeCell ref="C47:C48"/>
    <mergeCell ref="D47:D48"/>
    <mergeCell ref="E47:E48"/>
    <mergeCell ref="F48:G48"/>
    <mergeCell ref="A51:A52"/>
    <mergeCell ref="B51:B52"/>
    <mergeCell ref="C51:C52"/>
    <mergeCell ref="D51:D52"/>
    <mergeCell ref="E51:E52"/>
    <mergeCell ref="F52:G52"/>
    <mergeCell ref="A45:A46"/>
    <mergeCell ref="A49:A50"/>
    <mergeCell ref="H8:H10"/>
    <mergeCell ref="I8:K8"/>
    <mergeCell ref="K9:K10"/>
    <mergeCell ref="B39:B41"/>
    <mergeCell ref="C39:C41"/>
    <mergeCell ref="D39:D41"/>
    <mergeCell ref="E39:E41"/>
    <mergeCell ref="C31:C33"/>
    <mergeCell ref="D31:D33"/>
    <mergeCell ref="E31:E33"/>
    <mergeCell ref="F41:G41"/>
    <mergeCell ref="B34:B38"/>
    <mergeCell ref="C34:C38"/>
    <mergeCell ref="D34:D38"/>
    <mergeCell ref="E34:E38"/>
    <mergeCell ref="F38:G38"/>
    <mergeCell ref="D7:D10"/>
    <mergeCell ref="E7:E10"/>
    <mergeCell ref="F7:F10"/>
    <mergeCell ref="G7:G10"/>
    <mergeCell ref="H7:K7"/>
    <mergeCell ref="F87:G87"/>
    <mergeCell ref="A53:A54"/>
    <mergeCell ref="B53:B54"/>
    <mergeCell ref="C53:C54"/>
    <mergeCell ref="D53:D54"/>
    <mergeCell ref="E53:E54"/>
    <mergeCell ref="F54:G54"/>
    <mergeCell ref="F58:G58"/>
    <mergeCell ref="A55:A58"/>
    <mergeCell ref="B55:B58"/>
    <mergeCell ref="C55:C58"/>
    <mergeCell ref="D55:D58"/>
    <mergeCell ref="E55:E58"/>
    <mergeCell ref="A61:A65"/>
    <mergeCell ref="B61:B65"/>
    <mergeCell ref="C61:C65"/>
    <mergeCell ref="D61:D65"/>
    <mergeCell ref="E61:E65"/>
    <mergeCell ref="F65:G65"/>
    <mergeCell ref="A66:A69"/>
    <mergeCell ref="B66:B69"/>
    <mergeCell ref="C66:C69"/>
    <mergeCell ref="D66:D69"/>
    <mergeCell ref="A59:A60"/>
    <mergeCell ref="C82:G82"/>
    <mergeCell ref="A88:A89"/>
    <mergeCell ref="B88:B89"/>
    <mergeCell ref="C88:C89"/>
    <mergeCell ref="D88:D89"/>
    <mergeCell ref="E88:E89"/>
    <mergeCell ref="F89:G89"/>
    <mergeCell ref="A90:A91"/>
    <mergeCell ref="B90:B91"/>
    <mergeCell ref="C90:C91"/>
    <mergeCell ref="D90:D91"/>
    <mergeCell ref="E90:E91"/>
    <mergeCell ref="F91:G91"/>
    <mergeCell ref="A84:A85"/>
    <mergeCell ref="B84:B85"/>
    <mergeCell ref="C84:C85"/>
    <mergeCell ref="D84:D85"/>
    <mergeCell ref="E84:E85"/>
    <mergeCell ref="F85:G85"/>
    <mergeCell ref="A86:A87"/>
    <mergeCell ref="B86:B87"/>
    <mergeCell ref="C86:C87"/>
    <mergeCell ref="D86:D87"/>
    <mergeCell ref="E86:E87"/>
    <mergeCell ref="A92:A93"/>
    <mergeCell ref="B92:B93"/>
    <mergeCell ref="C92:C93"/>
    <mergeCell ref="D92:D93"/>
    <mergeCell ref="E92:E93"/>
    <mergeCell ref="F93:G93"/>
    <mergeCell ref="A94:A98"/>
    <mergeCell ref="B94:B98"/>
    <mergeCell ref="C94:C98"/>
    <mergeCell ref="D94:D98"/>
    <mergeCell ref="E94:E98"/>
    <mergeCell ref="F98:G98"/>
    <mergeCell ref="A99:A102"/>
    <mergeCell ref="B99:B102"/>
    <mergeCell ref="C99:C102"/>
    <mergeCell ref="D99:D102"/>
    <mergeCell ref="E99:E102"/>
    <mergeCell ref="F102:G102"/>
    <mergeCell ref="A103:A104"/>
    <mergeCell ref="B103:B104"/>
    <mergeCell ref="C103:C104"/>
    <mergeCell ref="D103:D104"/>
    <mergeCell ref="E103:E104"/>
    <mergeCell ref="F104:G104"/>
    <mergeCell ref="A105:A109"/>
    <mergeCell ref="B105:B109"/>
    <mergeCell ref="C105:C109"/>
    <mergeCell ref="D105:D109"/>
    <mergeCell ref="E105:E109"/>
    <mergeCell ref="F109:G109"/>
    <mergeCell ref="A110:A112"/>
    <mergeCell ref="B110:B112"/>
    <mergeCell ref="C110:C112"/>
    <mergeCell ref="D110:D112"/>
    <mergeCell ref="E110:E112"/>
    <mergeCell ref="F112:G112"/>
    <mergeCell ref="E122:E123"/>
    <mergeCell ref="F123:G123"/>
    <mergeCell ref="F125:G125"/>
    <mergeCell ref="A126:A127"/>
    <mergeCell ref="A113:A115"/>
    <mergeCell ref="B113:B115"/>
    <mergeCell ref="C113:C115"/>
    <mergeCell ref="D113:D115"/>
    <mergeCell ref="E113:E115"/>
    <mergeCell ref="F115:G115"/>
    <mergeCell ref="A116:A118"/>
    <mergeCell ref="B116:B118"/>
    <mergeCell ref="C116:C118"/>
    <mergeCell ref="D116:D118"/>
    <mergeCell ref="E116:E118"/>
    <mergeCell ref="F118:G118"/>
    <mergeCell ref="A124:A125"/>
    <mergeCell ref="B124:B125"/>
    <mergeCell ref="C124:C125"/>
    <mergeCell ref="D124:D125"/>
    <mergeCell ref="E124:E125"/>
    <mergeCell ref="C139:G139"/>
    <mergeCell ref="B140:G140"/>
    <mergeCell ref="B133:B134"/>
    <mergeCell ref="C133:C134"/>
    <mergeCell ref="D133:D134"/>
    <mergeCell ref="E133:E134"/>
    <mergeCell ref="F134:G134"/>
    <mergeCell ref="A135:A136"/>
    <mergeCell ref="B135:B136"/>
    <mergeCell ref="C135:C136"/>
    <mergeCell ref="D135:D136"/>
    <mergeCell ref="E135:E136"/>
    <mergeCell ref="F136:G136"/>
    <mergeCell ref="A137:A138"/>
    <mergeCell ref="B137:B138"/>
    <mergeCell ref="C137:C138"/>
    <mergeCell ref="D137:D138"/>
    <mergeCell ref="E137:E138"/>
    <mergeCell ref="F138:G138"/>
    <mergeCell ref="A133:A134"/>
    <mergeCell ref="A143:A146"/>
    <mergeCell ref="B143:B146"/>
    <mergeCell ref="C143:C146"/>
    <mergeCell ref="D143:D146"/>
    <mergeCell ref="E143:E146"/>
    <mergeCell ref="F146:G146"/>
    <mergeCell ref="A147:A148"/>
    <mergeCell ref="B147:B148"/>
    <mergeCell ref="C147:C148"/>
    <mergeCell ref="D147:D148"/>
    <mergeCell ref="E147:E148"/>
    <mergeCell ref="F148:G148"/>
    <mergeCell ref="A149:A150"/>
    <mergeCell ref="B149:B150"/>
    <mergeCell ref="C149:C150"/>
    <mergeCell ref="D149:D150"/>
    <mergeCell ref="E149:E150"/>
    <mergeCell ref="F150:G150"/>
    <mergeCell ref="A151:A152"/>
    <mergeCell ref="B151:B152"/>
    <mergeCell ref="C151:C152"/>
    <mergeCell ref="D151:D152"/>
    <mergeCell ref="E151:E152"/>
    <mergeCell ref="F152:G152"/>
    <mergeCell ref="A153:A155"/>
    <mergeCell ref="B153:B155"/>
    <mergeCell ref="C153:C155"/>
    <mergeCell ref="D153:D155"/>
    <mergeCell ref="E153:E155"/>
    <mergeCell ref="F155:G155"/>
    <mergeCell ref="A156:A157"/>
    <mergeCell ref="B156:B157"/>
    <mergeCell ref="C156:C157"/>
    <mergeCell ref="D156:D157"/>
    <mergeCell ref="E156:E157"/>
    <mergeCell ref="F157:G157"/>
    <mergeCell ref="A158:A159"/>
    <mergeCell ref="B158:B159"/>
    <mergeCell ref="C158:C159"/>
    <mergeCell ref="D158:D159"/>
    <mergeCell ref="E158:E159"/>
    <mergeCell ref="F159:G159"/>
    <mergeCell ref="A160:A161"/>
    <mergeCell ref="B160:B161"/>
    <mergeCell ref="C160:C161"/>
    <mergeCell ref="D160:D161"/>
    <mergeCell ref="E160:E161"/>
    <mergeCell ref="F161:G161"/>
    <mergeCell ref="A162:A163"/>
    <mergeCell ref="B162:B163"/>
    <mergeCell ref="C162:C163"/>
    <mergeCell ref="D162:D163"/>
    <mergeCell ref="E162:E163"/>
    <mergeCell ref="F163:G163"/>
    <mergeCell ref="A164:A165"/>
    <mergeCell ref="B164:B165"/>
    <mergeCell ref="C164:C165"/>
    <mergeCell ref="D164:D165"/>
    <mergeCell ref="E164:E165"/>
    <mergeCell ref="F165:G165"/>
    <mergeCell ref="F174:G174"/>
    <mergeCell ref="A175:A176"/>
    <mergeCell ref="B175:B176"/>
    <mergeCell ref="C175:C176"/>
    <mergeCell ref="D175:D176"/>
    <mergeCell ref="E175:E176"/>
    <mergeCell ref="F176:G176"/>
    <mergeCell ref="C166:C168"/>
    <mergeCell ref="D166:D168"/>
    <mergeCell ref="E166:E168"/>
    <mergeCell ref="F168:G168"/>
    <mergeCell ref="A169:A172"/>
    <mergeCell ref="B169:B172"/>
    <mergeCell ref="C169:C172"/>
    <mergeCell ref="D169:D172"/>
    <mergeCell ref="E169:E172"/>
    <mergeCell ref="F172:G172"/>
    <mergeCell ref="A220:A222"/>
    <mergeCell ref="B220:B222"/>
    <mergeCell ref="F222:G222"/>
    <mergeCell ref="C223:G223"/>
    <mergeCell ref="E214:E215"/>
    <mergeCell ref="F215:G215"/>
    <mergeCell ref="F182:G182"/>
    <mergeCell ref="A183:A184"/>
    <mergeCell ref="B183:B184"/>
    <mergeCell ref="A207:A210"/>
    <mergeCell ref="B207:B210"/>
    <mergeCell ref="C207:C210"/>
    <mergeCell ref="D207:D210"/>
    <mergeCell ref="E207:E210"/>
    <mergeCell ref="F210:G210"/>
    <mergeCell ref="A214:A215"/>
    <mergeCell ref="B214:B215"/>
    <mergeCell ref="C214:C215"/>
    <mergeCell ref="D214:D215"/>
    <mergeCell ref="F195:G195"/>
    <mergeCell ref="A196:A197"/>
    <mergeCell ref="B196:B197"/>
    <mergeCell ref="C196:C197"/>
    <mergeCell ref="D196:D197"/>
    <mergeCell ref="F230:G230"/>
    <mergeCell ref="A231:A233"/>
    <mergeCell ref="B231:B233"/>
    <mergeCell ref="C231:C233"/>
    <mergeCell ref="D231:D233"/>
    <mergeCell ref="E231:E233"/>
    <mergeCell ref="F233:G233"/>
    <mergeCell ref="A225:A227"/>
    <mergeCell ref="B225:B227"/>
    <mergeCell ref="C225:C227"/>
    <mergeCell ref="D225:D227"/>
    <mergeCell ref="E225:E227"/>
    <mergeCell ref="F227:G227"/>
    <mergeCell ref="F298:G298"/>
    <mergeCell ref="F279:G279"/>
    <mergeCell ref="F269:G269"/>
    <mergeCell ref="C280:C281"/>
    <mergeCell ref="B243:B246"/>
    <mergeCell ref="C243:C246"/>
    <mergeCell ref="D243:D246"/>
    <mergeCell ref="E243:E246"/>
    <mergeCell ref="F246:G246"/>
    <mergeCell ref="C290:C292"/>
    <mergeCell ref="D290:D292"/>
    <mergeCell ref="E290:E292"/>
    <mergeCell ref="F292:G292"/>
    <mergeCell ref="D272:D274"/>
    <mergeCell ref="E272:E274"/>
    <mergeCell ref="F274:G274"/>
    <mergeCell ref="C275:C277"/>
    <mergeCell ref="D275:D277"/>
    <mergeCell ref="E275:E277"/>
    <mergeCell ref="F277:G277"/>
    <mergeCell ref="E263:E269"/>
    <mergeCell ref="C250:C251"/>
    <mergeCell ref="C263:C269"/>
    <mergeCell ref="D263:D269"/>
    <mergeCell ref="A299:A300"/>
    <mergeCell ref="B299:B300"/>
    <mergeCell ref="C299:C300"/>
    <mergeCell ref="D299:D300"/>
    <mergeCell ref="E299:E300"/>
    <mergeCell ref="B285:B286"/>
    <mergeCell ref="F300:G300"/>
    <mergeCell ref="D250:D251"/>
    <mergeCell ref="E250:E251"/>
    <mergeCell ref="F251:G251"/>
    <mergeCell ref="A252:A255"/>
    <mergeCell ref="B252:B255"/>
    <mergeCell ref="C252:C255"/>
    <mergeCell ref="D252:D255"/>
    <mergeCell ref="E252:E255"/>
    <mergeCell ref="F255:G255"/>
    <mergeCell ref="A256:A262"/>
    <mergeCell ref="B256:B262"/>
    <mergeCell ref="C256:C262"/>
    <mergeCell ref="D256:D262"/>
    <mergeCell ref="E256:E262"/>
    <mergeCell ref="F262:G262"/>
    <mergeCell ref="A263:A269"/>
    <mergeCell ref="B263:B269"/>
    <mergeCell ref="A285:A286"/>
    <mergeCell ref="A287:A289"/>
    <mergeCell ref="B287:B289"/>
    <mergeCell ref="C287:C289"/>
    <mergeCell ref="D287:D289"/>
    <mergeCell ref="E287:E289"/>
    <mergeCell ref="F289:G289"/>
    <mergeCell ref="A290:A292"/>
    <mergeCell ref="B290:B292"/>
    <mergeCell ref="C285:C286"/>
    <mergeCell ref="D285:D286"/>
    <mergeCell ref="E285:E286"/>
    <mergeCell ref="F286:G286"/>
    <mergeCell ref="A313:G313"/>
    <mergeCell ref="A308:G308"/>
    <mergeCell ref="A309:G309"/>
    <mergeCell ref="A310:G310"/>
    <mergeCell ref="A311:G311"/>
    <mergeCell ref="A312:G312"/>
    <mergeCell ref="A293:A294"/>
    <mergeCell ref="B293:B294"/>
    <mergeCell ref="C293:C294"/>
    <mergeCell ref="D293:D294"/>
    <mergeCell ref="E293:E294"/>
    <mergeCell ref="F294:G294"/>
    <mergeCell ref="C301:G301"/>
    <mergeCell ref="B302:G302"/>
    <mergeCell ref="A303:G303"/>
    <mergeCell ref="A307:G307"/>
    <mergeCell ref="A295:A298"/>
    <mergeCell ref="B295:B298"/>
    <mergeCell ref="C295:C298"/>
    <mergeCell ref="D295:D298"/>
    <mergeCell ref="A304:G304"/>
    <mergeCell ref="E295:E298"/>
    <mergeCell ref="A305:G305"/>
    <mergeCell ref="A306:G306"/>
    <mergeCell ref="A282:A284"/>
    <mergeCell ref="A280:A281"/>
    <mergeCell ref="B280:B281"/>
    <mergeCell ref="C282:C284"/>
    <mergeCell ref="D282:D284"/>
    <mergeCell ref="D280:D281"/>
    <mergeCell ref="E280:E281"/>
    <mergeCell ref="F281:G281"/>
    <mergeCell ref="E282:E284"/>
    <mergeCell ref="F284:G284"/>
    <mergeCell ref="B282:B284"/>
    <mergeCell ref="A278:A279"/>
    <mergeCell ref="A270:A271"/>
    <mergeCell ref="A250:A251"/>
    <mergeCell ref="B250:B251"/>
    <mergeCell ref="E205:E206"/>
    <mergeCell ref="A216:A219"/>
    <mergeCell ref="B216:B219"/>
    <mergeCell ref="C216:C219"/>
    <mergeCell ref="D216:D219"/>
    <mergeCell ref="E216:E219"/>
    <mergeCell ref="C220:C222"/>
    <mergeCell ref="D220:D222"/>
    <mergeCell ref="E220:E222"/>
    <mergeCell ref="B270:B271"/>
    <mergeCell ref="B275:B277"/>
    <mergeCell ref="B278:B279"/>
    <mergeCell ref="C278:C279"/>
    <mergeCell ref="D278:D279"/>
    <mergeCell ref="E278:E279"/>
    <mergeCell ref="A243:A246"/>
    <mergeCell ref="C270:C271"/>
    <mergeCell ref="D270:D271"/>
    <mergeCell ref="A228:A230"/>
    <mergeCell ref="B228:B230"/>
    <mergeCell ref="A275:A277"/>
    <mergeCell ref="C239:C240"/>
    <mergeCell ref="D239:D240"/>
    <mergeCell ref="E239:E240"/>
    <mergeCell ref="F240:G240"/>
    <mergeCell ref="A241:A242"/>
    <mergeCell ref="B241:B242"/>
    <mergeCell ref="C241:C242"/>
    <mergeCell ref="D241:D242"/>
    <mergeCell ref="E241:E242"/>
    <mergeCell ref="F242:G242"/>
    <mergeCell ref="A272:A274"/>
    <mergeCell ref="B272:B274"/>
    <mergeCell ref="C272:C274"/>
    <mergeCell ref="E270:E271"/>
    <mergeCell ref="B239:B240"/>
    <mergeCell ref="F271:G271"/>
    <mergeCell ref="E196:E197"/>
    <mergeCell ref="F193:G193"/>
    <mergeCell ref="A187:A189"/>
    <mergeCell ref="F189:G189"/>
    <mergeCell ref="F197:G197"/>
    <mergeCell ref="A194:A195"/>
    <mergeCell ref="B194:B195"/>
    <mergeCell ref="C194:C195"/>
    <mergeCell ref="D194:D195"/>
    <mergeCell ref="E194:E195"/>
    <mergeCell ref="A190:A193"/>
    <mergeCell ref="B190:B193"/>
    <mergeCell ref="C190:C193"/>
    <mergeCell ref="D190:D193"/>
    <mergeCell ref="E190:E193"/>
    <mergeCell ref="B187:B189"/>
    <mergeCell ref="C187:C189"/>
    <mergeCell ref="D187:D189"/>
    <mergeCell ref="E187:E189"/>
    <mergeCell ref="F219:G219"/>
    <mergeCell ref="C224:O224"/>
    <mergeCell ref="A247:A249"/>
    <mergeCell ref="B247:B249"/>
    <mergeCell ref="C247:C249"/>
    <mergeCell ref="D247:D249"/>
    <mergeCell ref="E247:E249"/>
    <mergeCell ref="F249:G249"/>
    <mergeCell ref="A239:A240"/>
    <mergeCell ref="A234:A235"/>
    <mergeCell ref="B234:B235"/>
    <mergeCell ref="C234:C235"/>
    <mergeCell ref="D234:D235"/>
    <mergeCell ref="E234:E235"/>
    <mergeCell ref="F235:G235"/>
    <mergeCell ref="A236:A238"/>
    <mergeCell ref="B236:B238"/>
    <mergeCell ref="C236:C238"/>
    <mergeCell ref="D236:D238"/>
    <mergeCell ref="E236:E238"/>
    <mergeCell ref="F238:G238"/>
    <mergeCell ref="C228:C230"/>
    <mergeCell ref="D228:D230"/>
    <mergeCell ref="E228:E230"/>
    <mergeCell ref="C72:C75"/>
    <mergeCell ref="D72:D75"/>
    <mergeCell ref="E72:E75"/>
    <mergeCell ref="F75:G75"/>
    <mergeCell ref="B72:B75"/>
    <mergeCell ref="C185:C186"/>
    <mergeCell ref="D185:D186"/>
    <mergeCell ref="E185:E186"/>
    <mergeCell ref="B185:B186"/>
    <mergeCell ref="C183:C184"/>
    <mergeCell ref="D183:D184"/>
    <mergeCell ref="E183:E184"/>
    <mergeCell ref="F184:G184"/>
    <mergeCell ref="B177:B178"/>
    <mergeCell ref="C177:C178"/>
    <mergeCell ref="D177:D178"/>
    <mergeCell ref="E177:E178"/>
    <mergeCell ref="F178:G178"/>
    <mergeCell ref="B179:B180"/>
    <mergeCell ref="C179:C180"/>
    <mergeCell ref="D179:D180"/>
    <mergeCell ref="E179:E180"/>
    <mergeCell ref="F180:G180"/>
    <mergeCell ref="F186:G186"/>
    <mergeCell ref="D76:D77"/>
    <mergeCell ref="E76:E77"/>
    <mergeCell ref="F77:G77"/>
    <mergeCell ref="A128:A132"/>
    <mergeCell ref="B128:B132"/>
    <mergeCell ref="C128:C132"/>
    <mergeCell ref="D128:D132"/>
    <mergeCell ref="E128:E132"/>
    <mergeCell ref="F132:G132"/>
    <mergeCell ref="B126:B127"/>
    <mergeCell ref="C126:C127"/>
    <mergeCell ref="D126:D127"/>
    <mergeCell ref="E126:E127"/>
    <mergeCell ref="F127:G127"/>
    <mergeCell ref="A119:A121"/>
    <mergeCell ref="B119:B121"/>
    <mergeCell ref="C119:C121"/>
    <mergeCell ref="D119:D121"/>
    <mergeCell ref="E119:E121"/>
    <mergeCell ref="F121:G121"/>
    <mergeCell ref="A122:A123"/>
    <mergeCell ref="B122:B123"/>
    <mergeCell ref="C122:C123"/>
    <mergeCell ref="D122:D123"/>
    <mergeCell ref="E200:E204"/>
    <mergeCell ref="F204:G204"/>
    <mergeCell ref="A205:A206"/>
    <mergeCell ref="B205:B206"/>
    <mergeCell ref="C205:C206"/>
    <mergeCell ref="D205:D206"/>
    <mergeCell ref="F206:G206"/>
    <mergeCell ref="A198:A199"/>
    <mergeCell ref="B198:B199"/>
    <mergeCell ref="C198:C199"/>
    <mergeCell ref="D198:D199"/>
    <mergeCell ref="E198:E199"/>
    <mergeCell ref="F199:G199"/>
    <mergeCell ref="A200:A204"/>
    <mergeCell ref="B200:B204"/>
    <mergeCell ref="C200:C204"/>
    <mergeCell ref="D200:D204"/>
    <mergeCell ref="C80:C81"/>
    <mergeCell ref="D80:D81"/>
    <mergeCell ref="E80:E81"/>
    <mergeCell ref="F81:G81"/>
    <mergeCell ref="N8:N10"/>
    <mergeCell ref="A72:A75"/>
    <mergeCell ref="A185:A186"/>
    <mergeCell ref="A177:A178"/>
    <mergeCell ref="A179:A180"/>
    <mergeCell ref="A181:A182"/>
    <mergeCell ref="B181:B182"/>
    <mergeCell ref="C181:C182"/>
    <mergeCell ref="D181:D182"/>
    <mergeCell ref="E181:E182"/>
    <mergeCell ref="A166:A168"/>
    <mergeCell ref="B166:B168"/>
    <mergeCell ref="A173:A174"/>
    <mergeCell ref="B173:B174"/>
    <mergeCell ref="C173:C174"/>
    <mergeCell ref="D173:D174"/>
    <mergeCell ref="E173:E174"/>
    <mergeCell ref="A76:A77"/>
    <mergeCell ref="B76:B77"/>
    <mergeCell ref="C76:C77"/>
    <mergeCell ref="A211:A213"/>
    <mergeCell ref="B211:B213"/>
    <mergeCell ref="C211:C213"/>
    <mergeCell ref="D211:D213"/>
    <mergeCell ref="E211:E213"/>
    <mergeCell ref="F213:G213"/>
    <mergeCell ref="O8:O10"/>
    <mergeCell ref="H6:O6"/>
    <mergeCell ref="A2:O2"/>
    <mergeCell ref="C14:O14"/>
    <mergeCell ref="B13:O13"/>
    <mergeCell ref="A12:O12"/>
    <mergeCell ref="A11:O11"/>
    <mergeCell ref="C83:O83"/>
    <mergeCell ref="C142:O142"/>
    <mergeCell ref="B141:O141"/>
    <mergeCell ref="A78:A79"/>
    <mergeCell ref="B78:B79"/>
    <mergeCell ref="C78:C79"/>
    <mergeCell ref="D78:D79"/>
    <mergeCell ref="E78:E79"/>
    <mergeCell ref="F79:G79"/>
    <mergeCell ref="A80:A81"/>
    <mergeCell ref="B80:B81"/>
  </mergeCells>
  <pageMargins left="1.1811023622047245" right="0.78740157480314965" top="0.15748031496062992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39"/>
  <sheetViews>
    <sheetView showGridLines="0" zoomScale="180" zoomScaleNormal="180" workbookViewId="0">
      <selection activeCell="I41" sqref="I41"/>
    </sheetView>
  </sheetViews>
  <sheetFormatPr defaultRowHeight="13.2" x14ac:dyDescent="0.25"/>
  <cols>
    <col min="1" max="3" width="3.33203125" customWidth="1"/>
    <col min="4" max="4" width="31" customWidth="1"/>
    <col min="5" max="5" width="5.88671875" customWidth="1"/>
    <col min="6" max="6" width="10" customWidth="1"/>
    <col min="7" max="7" width="6" style="2" customWidth="1"/>
    <col min="8" max="8" width="10.88671875" customWidth="1"/>
    <col min="9" max="11" width="10" customWidth="1"/>
  </cols>
  <sheetData>
    <row r="1" spans="1:11" ht="15" customHeight="1" x14ac:dyDescent="0.25">
      <c r="H1" s="2"/>
      <c r="I1" s="2"/>
      <c r="J1" s="2"/>
      <c r="K1" s="2"/>
    </row>
    <row r="2" spans="1:11" ht="45" customHeight="1" x14ac:dyDescent="0.25">
      <c r="A2" s="1270" t="s">
        <v>774</v>
      </c>
      <c r="B2" s="1270"/>
      <c r="C2" s="1270"/>
      <c r="D2" s="1270"/>
      <c r="E2" s="1270"/>
      <c r="F2" s="1270"/>
      <c r="G2" s="1270"/>
      <c r="H2" s="1270"/>
      <c r="I2" s="1270"/>
      <c r="J2" s="1270"/>
      <c r="K2" s="1270"/>
    </row>
    <row r="4" spans="1:11" x14ac:dyDescent="0.25">
      <c r="C4" s="1191" t="s">
        <v>592</v>
      </c>
      <c r="D4" s="1191"/>
      <c r="E4" s="1191"/>
      <c r="F4" s="1191"/>
      <c r="G4" s="1191"/>
    </row>
    <row r="5" spans="1:11" x14ac:dyDescent="0.25">
      <c r="A5" s="1181"/>
      <c r="B5" s="1181"/>
      <c r="C5" s="1181"/>
      <c r="D5" s="1181"/>
      <c r="E5" s="1181"/>
      <c r="F5" s="1181"/>
      <c r="G5" s="1181"/>
    </row>
    <row r="6" spans="1:11" ht="13.8" thickBot="1" x14ac:dyDescent="0.3">
      <c r="H6" s="1195" t="s">
        <v>475</v>
      </c>
      <c r="I6" s="1195"/>
      <c r="J6" s="1195"/>
      <c r="K6" s="1195"/>
    </row>
    <row r="7" spans="1:11" s="1" customFormat="1" ht="40.950000000000003" customHeight="1" x14ac:dyDescent="0.2">
      <c r="A7" s="1253" t="s">
        <v>34</v>
      </c>
      <c r="B7" s="1185" t="s">
        <v>35</v>
      </c>
      <c r="C7" s="1258" t="s">
        <v>36</v>
      </c>
      <c r="D7" s="1187" t="s">
        <v>50</v>
      </c>
      <c r="E7" s="1253" t="s">
        <v>49</v>
      </c>
      <c r="F7" s="1253" t="s">
        <v>37</v>
      </c>
      <c r="G7" s="1264" t="s">
        <v>38</v>
      </c>
      <c r="H7" s="400" t="s">
        <v>758</v>
      </c>
      <c r="I7" s="355" t="s">
        <v>675</v>
      </c>
      <c r="J7" s="355" t="s">
        <v>720</v>
      </c>
      <c r="K7" s="355" t="s">
        <v>767</v>
      </c>
    </row>
    <row r="8" spans="1:11" s="1" customFormat="1" ht="14.25" customHeight="1" x14ac:dyDescent="0.2">
      <c r="A8" s="1254"/>
      <c r="B8" s="1186"/>
      <c r="C8" s="1259"/>
      <c r="D8" s="1188"/>
      <c r="E8" s="1254"/>
      <c r="F8" s="1254"/>
      <c r="G8" s="1265"/>
      <c r="H8" s="1192" t="s">
        <v>40</v>
      </c>
      <c r="I8" s="1026" t="s">
        <v>40</v>
      </c>
      <c r="J8" s="1026" t="s">
        <v>40</v>
      </c>
      <c r="K8" s="1026" t="s">
        <v>40</v>
      </c>
    </row>
    <row r="9" spans="1:11" s="1" customFormat="1" ht="14.25" customHeight="1" x14ac:dyDescent="0.2">
      <c r="A9" s="1255"/>
      <c r="B9" s="1257"/>
      <c r="C9" s="1260"/>
      <c r="D9" s="1188"/>
      <c r="E9" s="1262"/>
      <c r="F9" s="1255"/>
      <c r="G9" s="1266"/>
      <c r="H9" s="1193"/>
      <c r="I9" s="1027"/>
      <c r="J9" s="1027"/>
      <c r="K9" s="1027"/>
    </row>
    <row r="10" spans="1:11" s="1" customFormat="1" ht="36.6" customHeight="1" thickBot="1" x14ac:dyDescent="0.25">
      <c r="A10" s="1648"/>
      <c r="B10" s="1257"/>
      <c r="C10" s="1649"/>
      <c r="D10" s="1188"/>
      <c r="E10" s="1650"/>
      <c r="F10" s="1648"/>
      <c r="G10" s="1651"/>
      <c r="H10" s="1193"/>
      <c r="I10" s="1027"/>
      <c r="J10" s="1027"/>
      <c r="K10" s="1027"/>
    </row>
    <row r="11" spans="1:11" s="4" customFormat="1" ht="18.75" customHeight="1" thickBot="1" x14ac:dyDescent="0.25">
      <c r="A11" s="1202" t="s">
        <v>652</v>
      </c>
      <c r="B11" s="1203"/>
      <c r="C11" s="1203"/>
      <c r="D11" s="1203"/>
      <c r="E11" s="1203"/>
      <c r="F11" s="1203"/>
      <c r="G11" s="1203"/>
      <c r="H11" s="1203"/>
      <c r="I11" s="1203"/>
      <c r="J11" s="1203"/>
      <c r="K11" s="1204"/>
    </row>
    <row r="12" spans="1:11" s="4" customFormat="1" ht="17.25" customHeight="1" thickBot="1" x14ac:dyDescent="0.25">
      <c r="A12" s="1199" t="s">
        <v>210</v>
      </c>
      <c r="B12" s="1200"/>
      <c r="C12" s="1200"/>
      <c r="D12" s="1200"/>
      <c r="E12" s="1200"/>
      <c r="F12" s="1200"/>
      <c r="G12" s="1200"/>
      <c r="H12" s="1200"/>
      <c r="I12" s="1200"/>
      <c r="J12" s="1200"/>
      <c r="K12" s="1201"/>
    </row>
    <row r="13" spans="1:11" s="3" customFormat="1" ht="18" customHeight="1" thickBot="1" x14ac:dyDescent="0.25">
      <c r="A13" s="62">
        <v>1</v>
      </c>
      <c r="B13" s="1196" t="s">
        <v>211</v>
      </c>
      <c r="C13" s="1197"/>
      <c r="D13" s="1197"/>
      <c r="E13" s="1197"/>
      <c r="F13" s="1197"/>
      <c r="G13" s="1197"/>
      <c r="H13" s="1197"/>
      <c r="I13" s="1197"/>
      <c r="J13" s="1197"/>
      <c r="K13" s="1198"/>
    </row>
    <row r="14" spans="1:11" s="3" customFormat="1" ht="19.95" customHeight="1" thickBot="1" x14ac:dyDescent="0.25">
      <c r="A14" s="23">
        <v>1</v>
      </c>
      <c r="B14" s="118">
        <v>1</v>
      </c>
      <c r="C14" s="1168" t="s">
        <v>212</v>
      </c>
      <c r="D14" s="1169"/>
      <c r="E14" s="1169"/>
      <c r="F14" s="1169"/>
      <c r="G14" s="1169"/>
      <c r="H14" s="1169"/>
      <c r="I14" s="1169"/>
      <c r="J14" s="1169"/>
      <c r="K14" s="1170"/>
    </row>
    <row r="15" spans="1:11" s="1" customFormat="1" ht="13.5" hidden="1" customHeight="1" x14ac:dyDescent="0.2">
      <c r="A15" s="1037">
        <v>1</v>
      </c>
      <c r="B15" s="1038">
        <v>1</v>
      </c>
      <c r="C15" s="1060">
        <v>1</v>
      </c>
      <c r="D15" s="1530" t="s">
        <v>213</v>
      </c>
      <c r="E15" s="1249">
        <v>11</v>
      </c>
      <c r="F15" s="17" t="s">
        <v>214</v>
      </c>
      <c r="G15" s="11" t="s">
        <v>560</v>
      </c>
      <c r="H15" s="214"/>
      <c r="I15" s="219"/>
      <c r="J15" s="219"/>
      <c r="K15" s="219"/>
    </row>
    <row r="16" spans="1:11" s="1" customFormat="1" ht="9.75" hidden="1" customHeight="1" thickBot="1" x14ac:dyDescent="0.25">
      <c r="A16" s="1037"/>
      <c r="B16" s="1038"/>
      <c r="C16" s="1045"/>
      <c r="D16" s="1642"/>
      <c r="E16" s="1249"/>
      <c r="F16" s="305" t="s">
        <v>214</v>
      </c>
      <c r="G16" s="11" t="s">
        <v>72</v>
      </c>
      <c r="H16" s="200"/>
      <c r="I16" s="100"/>
      <c r="J16" s="100"/>
      <c r="K16" s="100"/>
    </row>
    <row r="17" spans="1:11" s="1" customFormat="1" ht="19.5" hidden="1" customHeight="1" thickBot="1" x14ac:dyDescent="0.25">
      <c r="A17" s="1037"/>
      <c r="B17" s="1038"/>
      <c r="C17" s="1045"/>
      <c r="D17" s="1642"/>
      <c r="E17" s="1250"/>
      <c r="F17" s="1081" t="s">
        <v>46</v>
      </c>
      <c r="G17" s="1082"/>
      <c r="H17" s="204">
        <f t="shared" ref="H17:I17" si="0">H15+H16</f>
        <v>0</v>
      </c>
      <c r="I17" s="106">
        <f t="shared" si="0"/>
        <v>0</v>
      </c>
      <c r="J17" s="106">
        <f t="shared" ref="J17:K17" si="1">J15+J16</f>
        <v>0</v>
      </c>
      <c r="K17" s="106">
        <f t="shared" si="1"/>
        <v>0</v>
      </c>
    </row>
    <row r="18" spans="1:11" s="1" customFormat="1" ht="0.75" hidden="1" customHeight="1" thickBot="1" x14ac:dyDescent="0.25">
      <c r="A18" s="1037">
        <v>1</v>
      </c>
      <c r="B18" s="1038">
        <v>1</v>
      </c>
      <c r="C18" s="1045">
        <v>2</v>
      </c>
      <c r="D18" s="1047" t="s">
        <v>215</v>
      </c>
      <c r="E18" s="1248">
        <v>11</v>
      </c>
      <c r="F18" s="548" t="s">
        <v>216</v>
      </c>
      <c r="G18" s="729" t="s">
        <v>72</v>
      </c>
      <c r="H18" s="267"/>
      <c r="I18" s="206"/>
      <c r="J18" s="206"/>
      <c r="K18" s="206"/>
    </row>
    <row r="19" spans="1:11" s="1" customFormat="1" ht="15" hidden="1" customHeight="1" x14ac:dyDescent="0.2">
      <c r="A19" s="1037"/>
      <c r="B19" s="1038"/>
      <c r="C19" s="1045"/>
      <c r="D19" s="1047"/>
      <c r="E19" s="1249"/>
      <c r="F19" s="586" t="s">
        <v>216</v>
      </c>
      <c r="G19" s="71" t="s">
        <v>79</v>
      </c>
      <c r="H19" s="101"/>
      <c r="I19" s="200"/>
      <c r="J19" s="200"/>
      <c r="K19" s="200"/>
    </row>
    <row r="20" spans="1:11" s="1" customFormat="1" ht="15" hidden="1" customHeight="1" x14ac:dyDescent="0.2">
      <c r="A20" s="1037"/>
      <c r="B20" s="1038"/>
      <c r="C20" s="1045"/>
      <c r="D20" s="1047"/>
      <c r="E20" s="1249"/>
      <c r="F20" s="587" t="s">
        <v>216</v>
      </c>
      <c r="G20" s="657" t="s">
        <v>560</v>
      </c>
      <c r="H20" s="101"/>
      <c r="I20" s="200"/>
      <c r="J20" s="200"/>
      <c r="K20" s="200"/>
    </row>
    <row r="21" spans="1:11" s="1" customFormat="1" ht="15" hidden="1" customHeight="1" thickBot="1" x14ac:dyDescent="0.25">
      <c r="A21" s="1037"/>
      <c r="B21" s="1038"/>
      <c r="C21" s="1045"/>
      <c r="D21" s="1047"/>
      <c r="E21" s="1249"/>
      <c r="F21" s="613" t="s">
        <v>216</v>
      </c>
      <c r="G21" s="545" t="s">
        <v>105</v>
      </c>
      <c r="H21" s="211"/>
      <c r="I21" s="233"/>
      <c r="J21" s="233"/>
      <c r="K21" s="233"/>
    </row>
    <row r="22" spans="1:11" s="1" customFormat="1" ht="15" hidden="1" customHeight="1" thickBot="1" x14ac:dyDescent="0.25">
      <c r="A22" s="1037"/>
      <c r="B22" s="1038"/>
      <c r="C22" s="1045"/>
      <c r="D22" s="1047"/>
      <c r="E22" s="1250"/>
      <c r="F22" s="1162" t="s">
        <v>46</v>
      </c>
      <c r="G22" s="1511"/>
      <c r="H22" s="441">
        <f>H18+H19+H20+H21</f>
        <v>0</v>
      </c>
      <c r="I22" s="265">
        <f>I18+I19+I20+I21</f>
        <v>0</v>
      </c>
      <c r="J22" s="265">
        <f>J18+J19+J20+J21</f>
        <v>0</v>
      </c>
      <c r="K22" s="265">
        <f>K18+K19+K20+K21</f>
        <v>0</v>
      </c>
    </row>
    <row r="23" spans="1:11" s="1" customFormat="1" ht="15" hidden="1" customHeight="1" x14ac:dyDescent="0.2">
      <c r="A23" s="1037">
        <v>1</v>
      </c>
      <c r="B23" s="1038">
        <v>1</v>
      </c>
      <c r="C23" s="1045">
        <v>3</v>
      </c>
      <c r="D23" s="1425" t="s">
        <v>217</v>
      </c>
      <c r="E23" s="1211">
        <v>9</v>
      </c>
      <c r="F23" s="20" t="s">
        <v>216</v>
      </c>
      <c r="G23" s="76" t="s">
        <v>72</v>
      </c>
      <c r="H23" s="297"/>
      <c r="I23" s="214"/>
      <c r="J23" s="214"/>
      <c r="K23" s="214"/>
    </row>
    <row r="24" spans="1:11" s="1" customFormat="1" ht="15" hidden="1" customHeight="1" thickBot="1" x14ac:dyDescent="0.25">
      <c r="A24" s="1037"/>
      <c r="B24" s="1038"/>
      <c r="C24" s="1045"/>
      <c r="D24" s="1425"/>
      <c r="E24" s="1211"/>
      <c r="F24" s="305" t="s">
        <v>216</v>
      </c>
      <c r="G24" s="26" t="s">
        <v>565</v>
      </c>
      <c r="H24" s="101"/>
      <c r="I24" s="200"/>
      <c r="J24" s="200"/>
      <c r="K24" s="200"/>
    </row>
    <row r="25" spans="1:11" s="1" customFormat="1" ht="15" hidden="1" customHeight="1" thickBot="1" x14ac:dyDescent="0.25">
      <c r="A25" s="1037"/>
      <c r="B25" s="1038"/>
      <c r="C25" s="1045"/>
      <c r="D25" s="1425"/>
      <c r="E25" s="1211"/>
      <c r="F25" s="1081" t="s">
        <v>46</v>
      </c>
      <c r="G25" s="1099"/>
      <c r="H25" s="95">
        <f t="shared" ref="H25:I25" si="2">H23+H24</f>
        <v>0</v>
      </c>
      <c r="I25" s="199">
        <f t="shared" si="2"/>
        <v>0</v>
      </c>
      <c r="J25" s="199">
        <f t="shared" ref="J25:K25" si="3">J23+J24</f>
        <v>0</v>
      </c>
      <c r="K25" s="199">
        <f t="shared" si="3"/>
        <v>0</v>
      </c>
    </row>
    <row r="26" spans="1:11" s="1" customFormat="1" ht="0.75" hidden="1" customHeight="1" thickBot="1" x14ac:dyDescent="0.25">
      <c r="A26" s="1037">
        <v>1</v>
      </c>
      <c r="B26" s="1038">
        <v>1</v>
      </c>
      <c r="C26" s="1045">
        <v>4</v>
      </c>
      <c r="D26" s="1425" t="s">
        <v>218</v>
      </c>
      <c r="E26" s="1627">
        <v>9</v>
      </c>
      <c r="F26" s="158" t="s">
        <v>216</v>
      </c>
      <c r="G26" s="285" t="s">
        <v>72</v>
      </c>
      <c r="H26" s="163"/>
      <c r="I26" s="203"/>
      <c r="J26" s="203"/>
      <c r="K26" s="203"/>
    </row>
    <row r="27" spans="1:11" s="1" customFormat="1" ht="0.75" hidden="1" customHeight="1" thickBot="1" x14ac:dyDescent="0.25">
      <c r="A27" s="1037"/>
      <c r="B27" s="1038"/>
      <c r="C27" s="1045"/>
      <c r="D27" s="1425"/>
      <c r="E27" s="1627"/>
      <c r="F27" s="1081" t="s">
        <v>46</v>
      </c>
      <c r="G27" s="1099"/>
      <c r="H27" s="95"/>
      <c r="I27" s="199"/>
      <c r="J27" s="199"/>
      <c r="K27" s="199"/>
    </row>
    <row r="28" spans="1:11" s="1" customFormat="1" ht="20.100000000000001" hidden="1" customHeight="1" thickBot="1" x14ac:dyDescent="0.25">
      <c r="A28" s="1037">
        <v>1</v>
      </c>
      <c r="B28" s="1038">
        <v>1</v>
      </c>
      <c r="C28" s="1045">
        <v>5</v>
      </c>
      <c r="D28" s="1425" t="s">
        <v>219</v>
      </c>
      <c r="E28" s="1211">
        <v>9</v>
      </c>
      <c r="F28" s="17" t="s">
        <v>214</v>
      </c>
      <c r="G28" s="76" t="s">
        <v>72</v>
      </c>
      <c r="H28" s="101"/>
      <c r="I28" s="200"/>
      <c r="J28" s="200"/>
      <c r="K28" s="200"/>
    </row>
    <row r="29" spans="1:11" s="1" customFormat="1" ht="15.75" hidden="1" customHeight="1" thickBot="1" x14ac:dyDescent="0.25">
      <c r="A29" s="1037"/>
      <c r="B29" s="1038"/>
      <c r="C29" s="1045"/>
      <c r="D29" s="1425"/>
      <c r="E29" s="1211"/>
      <c r="F29" s="1127" t="s">
        <v>46</v>
      </c>
      <c r="G29" s="1176"/>
      <c r="H29" s="358">
        <f t="shared" ref="H29:I29" si="4">H28</f>
        <v>0</v>
      </c>
      <c r="I29" s="204">
        <f t="shared" si="4"/>
        <v>0</v>
      </c>
      <c r="J29" s="204">
        <f t="shared" ref="J29:K29" si="5">J28</f>
        <v>0</v>
      </c>
      <c r="K29" s="204">
        <f t="shared" si="5"/>
        <v>0</v>
      </c>
    </row>
    <row r="30" spans="1:11" s="1" customFormat="1" ht="15" customHeight="1" x14ac:dyDescent="0.2">
      <c r="A30" s="1037">
        <v>1</v>
      </c>
      <c r="B30" s="1038">
        <v>1</v>
      </c>
      <c r="C30" s="1045">
        <v>6</v>
      </c>
      <c r="D30" s="1096" t="s">
        <v>220</v>
      </c>
      <c r="E30" s="1647" t="s">
        <v>709</v>
      </c>
      <c r="F30" s="586" t="s">
        <v>216</v>
      </c>
      <c r="G30" s="71" t="s">
        <v>72</v>
      </c>
      <c r="H30" s="206">
        <v>556.72</v>
      </c>
      <c r="I30" s="131">
        <v>678</v>
      </c>
      <c r="J30" s="131">
        <v>760</v>
      </c>
      <c r="K30" s="131">
        <v>770</v>
      </c>
    </row>
    <row r="31" spans="1:11" s="1" customFormat="1" ht="13.95" customHeight="1" x14ac:dyDescent="0.2">
      <c r="A31" s="1037"/>
      <c r="B31" s="1038"/>
      <c r="C31" s="1045"/>
      <c r="D31" s="1096"/>
      <c r="E31" s="1647"/>
      <c r="F31" s="589" t="s">
        <v>216</v>
      </c>
      <c r="G31" s="657" t="s">
        <v>105</v>
      </c>
      <c r="H31" s="200">
        <v>2</v>
      </c>
      <c r="I31" s="100"/>
      <c r="J31" s="100"/>
      <c r="K31" s="100"/>
    </row>
    <row r="32" spans="1:11" s="1" customFormat="1" ht="15" customHeight="1" thickBot="1" x14ac:dyDescent="0.25">
      <c r="A32" s="1037"/>
      <c r="B32" s="1038"/>
      <c r="C32" s="1045"/>
      <c r="D32" s="1096"/>
      <c r="E32" s="1647"/>
      <c r="F32" s="613" t="s">
        <v>216</v>
      </c>
      <c r="G32" s="747" t="s">
        <v>121</v>
      </c>
      <c r="H32" s="555">
        <v>82.3</v>
      </c>
      <c r="I32" s="490">
        <v>64</v>
      </c>
      <c r="J32" s="490">
        <v>72</v>
      </c>
      <c r="K32" s="490">
        <v>74</v>
      </c>
    </row>
    <row r="33" spans="1:11" s="1" customFormat="1" ht="15" customHeight="1" thickBot="1" x14ac:dyDescent="0.25">
      <c r="A33" s="1037"/>
      <c r="B33" s="1038"/>
      <c r="C33" s="1045"/>
      <c r="D33" s="1096"/>
      <c r="E33" s="1647"/>
      <c r="F33" s="1081" t="s">
        <v>46</v>
      </c>
      <c r="G33" s="1099"/>
      <c r="H33" s="265">
        <f t="shared" ref="H33:I33" si="6">H30+H32+H31</f>
        <v>641.02</v>
      </c>
      <c r="I33" s="266">
        <f t="shared" si="6"/>
        <v>742</v>
      </c>
      <c r="J33" s="266">
        <f t="shared" ref="J33:K33" si="7">J30+J32+J31</f>
        <v>832</v>
      </c>
      <c r="K33" s="266">
        <f t="shared" si="7"/>
        <v>844</v>
      </c>
    </row>
    <row r="34" spans="1:11" s="1" customFormat="1" ht="15" customHeight="1" x14ac:dyDescent="0.2">
      <c r="A34" s="1037">
        <v>1</v>
      </c>
      <c r="B34" s="1038">
        <v>1</v>
      </c>
      <c r="C34" s="1045">
        <v>7</v>
      </c>
      <c r="D34" s="1096" t="s">
        <v>221</v>
      </c>
      <c r="E34" s="1647" t="s">
        <v>710</v>
      </c>
      <c r="F34" s="586" t="s">
        <v>214</v>
      </c>
      <c r="G34" s="71" t="s">
        <v>72</v>
      </c>
      <c r="H34" s="214">
        <v>1032.72</v>
      </c>
      <c r="I34" s="697">
        <v>1139</v>
      </c>
      <c r="J34" s="697">
        <v>1500</v>
      </c>
      <c r="K34" s="697">
        <v>1700</v>
      </c>
    </row>
    <row r="35" spans="1:11" s="1" customFormat="1" ht="15" customHeight="1" x14ac:dyDescent="0.2">
      <c r="A35" s="1037"/>
      <c r="B35" s="1038"/>
      <c r="C35" s="1045"/>
      <c r="D35" s="1096"/>
      <c r="E35" s="1647"/>
      <c r="F35" s="587" t="s">
        <v>214</v>
      </c>
      <c r="G35" s="657" t="s">
        <v>105</v>
      </c>
      <c r="H35" s="200">
        <v>2</v>
      </c>
      <c r="I35" s="100"/>
      <c r="J35" s="100"/>
      <c r="K35" s="100"/>
    </row>
    <row r="36" spans="1:11" s="1" customFormat="1" ht="15" hidden="1" customHeight="1" x14ac:dyDescent="0.2">
      <c r="A36" s="1037"/>
      <c r="B36" s="1038"/>
      <c r="C36" s="1045"/>
      <c r="D36" s="1096"/>
      <c r="E36" s="1647"/>
      <c r="F36" s="587" t="s">
        <v>214</v>
      </c>
      <c r="G36" s="83" t="s">
        <v>73</v>
      </c>
      <c r="H36" s="200"/>
      <c r="I36" s="100"/>
      <c r="J36" s="100"/>
      <c r="K36" s="100"/>
    </row>
    <row r="37" spans="1:11" s="1" customFormat="1" ht="15" customHeight="1" x14ac:dyDescent="0.2">
      <c r="A37" s="1037"/>
      <c r="B37" s="1038"/>
      <c r="C37" s="1045"/>
      <c r="D37" s="1096"/>
      <c r="E37" s="1647"/>
      <c r="F37" s="587" t="s">
        <v>214</v>
      </c>
      <c r="G37" s="657" t="s">
        <v>565</v>
      </c>
      <c r="H37" s="200"/>
      <c r="I37" s="100"/>
      <c r="J37" s="100"/>
      <c r="K37" s="100"/>
    </row>
    <row r="38" spans="1:11" s="1" customFormat="1" ht="15" customHeight="1" thickBot="1" x14ac:dyDescent="0.25">
      <c r="A38" s="1037"/>
      <c r="B38" s="1038"/>
      <c r="C38" s="1045"/>
      <c r="D38" s="1096"/>
      <c r="E38" s="1647"/>
      <c r="F38" s="613" t="s">
        <v>214</v>
      </c>
      <c r="G38" s="747" t="s">
        <v>121</v>
      </c>
      <c r="H38" s="555">
        <v>70</v>
      </c>
      <c r="I38" s="490">
        <v>80</v>
      </c>
      <c r="J38" s="490">
        <v>88</v>
      </c>
      <c r="K38" s="490">
        <v>96.8</v>
      </c>
    </row>
    <row r="39" spans="1:11" s="1" customFormat="1" ht="15" customHeight="1" thickBot="1" x14ac:dyDescent="0.25">
      <c r="A39" s="1037"/>
      <c r="B39" s="1038"/>
      <c r="C39" s="1045"/>
      <c r="D39" s="1096"/>
      <c r="E39" s="1647"/>
      <c r="F39" s="1081" t="s">
        <v>46</v>
      </c>
      <c r="G39" s="1099"/>
      <c r="H39" s="265">
        <f t="shared" ref="H39:K39" si="8">H34+H38+H35+H36+H37</f>
        <v>1104.72</v>
      </c>
      <c r="I39" s="265">
        <f t="shared" si="8"/>
        <v>1219</v>
      </c>
      <c r="J39" s="265">
        <f t="shared" si="8"/>
        <v>1588</v>
      </c>
      <c r="K39" s="265">
        <f t="shared" si="8"/>
        <v>1796.8</v>
      </c>
    </row>
    <row r="40" spans="1:11" s="1" customFormat="1" ht="15" customHeight="1" x14ac:dyDescent="0.2">
      <c r="A40" s="1037">
        <v>1</v>
      </c>
      <c r="B40" s="1038">
        <v>1</v>
      </c>
      <c r="C40" s="1045">
        <v>8</v>
      </c>
      <c r="D40" s="1096" t="s">
        <v>222</v>
      </c>
      <c r="E40" s="1211" t="s">
        <v>711</v>
      </c>
      <c r="F40" s="608" t="s">
        <v>223</v>
      </c>
      <c r="G40" s="71" t="s">
        <v>72</v>
      </c>
      <c r="H40" s="214">
        <v>911.2</v>
      </c>
      <c r="I40" s="697">
        <v>1009.8</v>
      </c>
      <c r="J40" s="697">
        <v>1011</v>
      </c>
      <c r="K40" s="697">
        <v>1041</v>
      </c>
    </row>
    <row r="41" spans="1:11" s="1" customFormat="1" ht="15" customHeight="1" x14ac:dyDescent="0.2">
      <c r="A41" s="1037"/>
      <c r="B41" s="1038"/>
      <c r="C41" s="1045"/>
      <c r="D41" s="1096"/>
      <c r="E41" s="1211"/>
      <c r="F41" s="587" t="s">
        <v>223</v>
      </c>
      <c r="G41" s="657" t="s">
        <v>105</v>
      </c>
      <c r="H41" s="555">
        <v>42.96</v>
      </c>
      <c r="I41" s="490">
        <v>40.491999999999997</v>
      </c>
      <c r="J41" s="490">
        <v>41</v>
      </c>
      <c r="K41" s="490">
        <v>41</v>
      </c>
    </row>
    <row r="42" spans="1:11" s="1" customFormat="1" ht="15" hidden="1" customHeight="1" x14ac:dyDescent="0.2">
      <c r="A42" s="1037"/>
      <c r="B42" s="1038"/>
      <c r="C42" s="1045"/>
      <c r="D42" s="1096"/>
      <c r="E42" s="1211"/>
      <c r="F42" s="587" t="s">
        <v>223</v>
      </c>
      <c r="G42" s="657" t="s">
        <v>73</v>
      </c>
      <c r="H42" s="200"/>
      <c r="I42" s="925"/>
      <c r="J42" s="925"/>
      <c r="K42" s="925"/>
    </row>
    <row r="43" spans="1:11" s="1" customFormat="1" ht="15" customHeight="1" x14ac:dyDescent="0.2">
      <c r="A43" s="1037"/>
      <c r="B43" s="1038"/>
      <c r="C43" s="1045"/>
      <c r="D43" s="1096"/>
      <c r="E43" s="1211"/>
      <c r="F43" s="587" t="s">
        <v>223</v>
      </c>
      <c r="G43" s="657" t="s">
        <v>565</v>
      </c>
      <c r="H43" s="200"/>
      <c r="I43" s="100"/>
      <c r="J43" s="100"/>
      <c r="K43" s="100"/>
    </row>
    <row r="44" spans="1:11" s="1" customFormat="1" ht="13.5" customHeight="1" thickBot="1" x14ac:dyDescent="0.25">
      <c r="A44" s="1037"/>
      <c r="B44" s="1038"/>
      <c r="C44" s="1045"/>
      <c r="D44" s="1096"/>
      <c r="E44" s="1211"/>
      <c r="F44" s="613" t="s">
        <v>223</v>
      </c>
      <c r="G44" s="545" t="s">
        <v>121</v>
      </c>
      <c r="H44" s="555">
        <v>2</v>
      </c>
      <c r="I44" s="490">
        <v>2</v>
      </c>
      <c r="J44" s="490">
        <v>2</v>
      </c>
      <c r="K44" s="490">
        <v>2</v>
      </c>
    </row>
    <row r="45" spans="1:11" s="1" customFormat="1" ht="12.75" customHeight="1" thickBot="1" x14ac:dyDescent="0.25">
      <c r="A45" s="1037"/>
      <c r="B45" s="1038"/>
      <c r="C45" s="1045"/>
      <c r="D45" s="1096"/>
      <c r="E45" s="1211"/>
      <c r="F45" s="1081" t="s">
        <v>46</v>
      </c>
      <c r="G45" s="1099"/>
      <c r="H45" s="265">
        <f t="shared" ref="H45:I45" si="9">H40+H44+H41+H42+H43</f>
        <v>956.16000000000008</v>
      </c>
      <c r="I45" s="266">
        <f t="shared" si="9"/>
        <v>1052.2919999999999</v>
      </c>
      <c r="J45" s="266">
        <f t="shared" ref="J45:K45" si="10">J40+J44+J41+J42+J43</f>
        <v>1054</v>
      </c>
      <c r="K45" s="266">
        <f t="shared" si="10"/>
        <v>1084</v>
      </c>
    </row>
    <row r="46" spans="1:11" s="1" customFormat="1" ht="21.9" hidden="1" customHeight="1" thickBot="1" x14ac:dyDescent="0.25">
      <c r="A46" s="1037">
        <v>1</v>
      </c>
      <c r="B46" s="1038">
        <v>1</v>
      </c>
      <c r="C46" s="1045">
        <v>9</v>
      </c>
      <c r="D46" s="1642" t="s">
        <v>224</v>
      </c>
      <c r="E46" s="1249">
        <v>9</v>
      </c>
      <c r="F46" s="17" t="s">
        <v>214</v>
      </c>
      <c r="G46" s="11" t="s">
        <v>72</v>
      </c>
      <c r="H46" s="214"/>
      <c r="I46" s="697"/>
      <c r="J46" s="697"/>
      <c r="K46" s="697"/>
    </row>
    <row r="47" spans="1:11" s="1" customFormat="1" ht="21" hidden="1" customHeight="1" thickBot="1" x14ac:dyDescent="0.25">
      <c r="A47" s="1037"/>
      <c r="B47" s="1038"/>
      <c r="C47" s="1046"/>
      <c r="D47" s="1529"/>
      <c r="E47" s="1249"/>
      <c r="F47" s="1081" t="s">
        <v>46</v>
      </c>
      <c r="G47" s="1099"/>
      <c r="H47" s="199">
        <f t="shared" ref="H47:I47" si="11">H46</f>
        <v>0</v>
      </c>
      <c r="I47" s="102">
        <f t="shared" si="11"/>
        <v>0</v>
      </c>
      <c r="J47" s="102">
        <f t="shared" ref="J47:K47" si="12">J46</f>
        <v>0</v>
      </c>
      <c r="K47" s="102">
        <f t="shared" si="12"/>
        <v>0</v>
      </c>
    </row>
    <row r="48" spans="1:11" s="1" customFormat="1" ht="15" hidden="1" customHeight="1" thickBot="1" x14ac:dyDescent="0.25">
      <c r="A48" s="1037">
        <v>1</v>
      </c>
      <c r="B48" s="1038">
        <v>1</v>
      </c>
      <c r="C48" s="1045">
        <v>10</v>
      </c>
      <c r="D48" s="1642" t="s">
        <v>233</v>
      </c>
      <c r="E48" s="1643">
        <v>9</v>
      </c>
      <c r="F48" s="78" t="s">
        <v>214</v>
      </c>
      <c r="G48" s="11" t="s">
        <v>72</v>
      </c>
      <c r="H48" s="200"/>
      <c r="I48" s="100"/>
      <c r="J48" s="100"/>
      <c r="K48" s="100"/>
    </row>
    <row r="49" spans="1:12" s="3" customFormat="1" ht="18.75" hidden="1" customHeight="1" thickBot="1" x14ac:dyDescent="0.25">
      <c r="A49" s="1037"/>
      <c r="B49" s="1038"/>
      <c r="C49" s="1046"/>
      <c r="D49" s="1529"/>
      <c r="E49" s="1644"/>
      <c r="F49" s="1127" t="s">
        <v>46</v>
      </c>
      <c r="G49" s="1176"/>
      <c r="H49" s="199">
        <f t="shared" ref="H49:I49" si="13">H48</f>
        <v>0</v>
      </c>
      <c r="I49" s="102">
        <f t="shared" si="13"/>
        <v>0</v>
      </c>
      <c r="J49" s="102">
        <f t="shared" ref="J49:K49" si="14">J48</f>
        <v>0</v>
      </c>
      <c r="K49" s="102">
        <f t="shared" si="14"/>
        <v>0</v>
      </c>
    </row>
    <row r="50" spans="1:12" s="1" customFormat="1" ht="15" customHeight="1" x14ac:dyDescent="0.2">
      <c r="A50" s="1037">
        <v>1</v>
      </c>
      <c r="B50" s="1645">
        <v>1</v>
      </c>
      <c r="C50" s="1045">
        <v>11</v>
      </c>
      <c r="D50" s="1096" t="s">
        <v>607</v>
      </c>
      <c r="E50" s="1094" t="s">
        <v>702</v>
      </c>
      <c r="F50" s="934" t="s">
        <v>214</v>
      </c>
      <c r="G50" s="71" t="s">
        <v>72</v>
      </c>
      <c r="H50" s="555"/>
      <c r="I50" s="490">
        <v>30</v>
      </c>
      <c r="J50" s="490">
        <v>30</v>
      </c>
      <c r="K50" s="490">
        <v>30</v>
      </c>
    </row>
    <row r="51" spans="1:12" s="1" customFormat="1" ht="15" customHeight="1" thickBot="1" x14ac:dyDescent="0.25">
      <c r="A51" s="1132"/>
      <c r="B51" s="1646"/>
      <c r="C51" s="1039"/>
      <c r="D51" s="1041"/>
      <c r="E51" s="1122"/>
      <c r="F51" s="655" t="s">
        <v>214</v>
      </c>
      <c r="G51" s="989" t="s">
        <v>105</v>
      </c>
      <c r="H51" s="228"/>
      <c r="I51" s="547">
        <v>20</v>
      </c>
      <c r="J51" s="547"/>
      <c r="K51" s="547"/>
    </row>
    <row r="52" spans="1:12" s="1" customFormat="1" ht="19.95" customHeight="1" thickBot="1" x14ac:dyDescent="0.25">
      <c r="A52" s="1037"/>
      <c r="B52" s="1645"/>
      <c r="C52" s="1045"/>
      <c r="D52" s="1096"/>
      <c r="E52" s="1095"/>
      <c r="F52" s="1081" t="s">
        <v>46</v>
      </c>
      <c r="G52" s="1099"/>
      <c r="H52" s="265">
        <f>H50+H51</f>
        <v>0</v>
      </c>
      <c r="I52" s="265">
        <f t="shared" ref="I52:K52" si="15">I50+I51</f>
        <v>50</v>
      </c>
      <c r="J52" s="265">
        <f t="shared" si="15"/>
        <v>30</v>
      </c>
      <c r="K52" s="265">
        <f t="shared" si="15"/>
        <v>30</v>
      </c>
    </row>
    <row r="53" spans="1:12" s="1" customFormat="1" ht="0.75" hidden="1" customHeight="1" thickBot="1" x14ac:dyDescent="0.25">
      <c r="A53" s="1037">
        <v>1</v>
      </c>
      <c r="B53" s="1038">
        <v>1</v>
      </c>
      <c r="C53" s="1143">
        <v>12</v>
      </c>
      <c r="D53" s="1124" t="s">
        <v>508</v>
      </c>
      <c r="E53" s="1627" t="s">
        <v>515</v>
      </c>
      <c r="F53" s="17" t="s">
        <v>223</v>
      </c>
      <c r="G53" s="11" t="s">
        <v>79</v>
      </c>
      <c r="H53" s="293"/>
      <c r="I53" s="697"/>
      <c r="J53" s="697"/>
      <c r="K53" s="697"/>
    </row>
    <row r="54" spans="1:12" s="1" customFormat="1" ht="15" hidden="1" customHeight="1" x14ac:dyDescent="0.2">
      <c r="A54" s="1037"/>
      <c r="B54" s="1038"/>
      <c r="C54" s="1143"/>
      <c r="D54" s="1124"/>
      <c r="E54" s="1627"/>
      <c r="F54" s="586" t="s">
        <v>223</v>
      </c>
      <c r="G54" s="181" t="s">
        <v>73</v>
      </c>
      <c r="H54" s="202"/>
      <c r="I54" s="103"/>
      <c r="J54" s="103"/>
      <c r="K54" s="103"/>
    </row>
    <row r="55" spans="1:12" s="1" customFormat="1" ht="15.75" hidden="1" customHeight="1" x14ac:dyDescent="0.2">
      <c r="A55" s="1037"/>
      <c r="B55" s="1038"/>
      <c r="C55" s="1143"/>
      <c r="D55" s="1124"/>
      <c r="E55" s="1627"/>
      <c r="F55" s="587" t="s">
        <v>223</v>
      </c>
      <c r="G55" s="658" t="s">
        <v>560</v>
      </c>
      <c r="H55" s="202"/>
      <c r="I55" s="103"/>
      <c r="J55" s="103"/>
      <c r="K55" s="103"/>
    </row>
    <row r="56" spans="1:12" s="1" customFormat="1" ht="15.75" hidden="1" customHeight="1" thickBot="1" x14ac:dyDescent="0.25">
      <c r="A56" s="1037"/>
      <c r="B56" s="1038"/>
      <c r="C56" s="1143"/>
      <c r="D56" s="1124"/>
      <c r="E56" s="1627"/>
      <c r="F56" s="613" t="s">
        <v>223</v>
      </c>
      <c r="G56" s="681" t="s">
        <v>566</v>
      </c>
      <c r="H56" s="507"/>
      <c r="I56" s="543"/>
      <c r="J56" s="543"/>
      <c r="K56" s="543"/>
    </row>
    <row r="57" spans="1:12" s="1" customFormat="1" ht="14.4" hidden="1" customHeight="1" thickBot="1" x14ac:dyDescent="0.25">
      <c r="A57" s="1037"/>
      <c r="B57" s="1038"/>
      <c r="C57" s="1143"/>
      <c r="D57" s="1124"/>
      <c r="E57" s="1627"/>
      <c r="F57" s="1081" t="s">
        <v>46</v>
      </c>
      <c r="G57" s="1099"/>
      <c r="H57" s="265">
        <f t="shared" ref="H57:I57" si="16">H53+H54+H56+H55</f>
        <v>0</v>
      </c>
      <c r="I57" s="266">
        <f t="shared" si="16"/>
        <v>0</v>
      </c>
      <c r="J57" s="266">
        <f t="shared" ref="J57:K57" si="17">J53+J54+J56+J55</f>
        <v>0</v>
      </c>
      <c r="K57" s="266">
        <f t="shared" si="17"/>
        <v>0</v>
      </c>
    </row>
    <row r="58" spans="1:12" s="1" customFormat="1" ht="15.6" hidden="1" customHeight="1" x14ac:dyDescent="0.2">
      <c r="A58" s="1037">
        <v>1</v>
      </c>
      <c r="B58" s="1038">
        <v>1</v>
      </c>
      <c r="C58" s="1045">
        <v>13</v>
      </c>
      <c r="D58" s="1208" t="s">
        <v>509</v>
      </c>
      <c r="E58" s="1211" t="s">
        <v>461</v>
      </c>
      <c r="F58" s="384" t="s">
        <v>520</v>
      </c>
      <c r="G58" s="11" t="s">
        <v>79</v>
      </c>
      <c r="H58" s="293"/>
      <c r="I58" s="711"/>
      <c r="J58" s="711"/>
      <c r="K58" s="711"/>
    </row>
    <row r="59" spans="1:12" s="1" customFormat="1" ht="15.6" hidden="1" customHeight="1" x14ac:dyDescent="0.2">
      <c r="A59" s="1037"/>
      <c r="B59" s="1038"/>
      <c r="C59" s="1045"/>
      <c r="D59" s="1208"/>
      <c r="E59" s="1211"/>
      <c r="F59" s="383" t="s">
        <v>520</v>
      </c>
      <c r="G59" s="21" t="s">
        <v>73</v>
      </c>
      <c r="H59" s="202"/>
      <c r="I59" s="103"/>
      <c r="J59" s="103"/>
      <c r="K59" s="103"/>
    </row>
    <row r="60" spans="1:12" s="1" customFormat="1" ht="0.6" hidden="1" customHeight="1" thickBot="1" x14ac:dyDescent="0.25">
      <c r="A60" s="1037"/>
      <c r="B60" s="1038"/>
      <c r="C60" s="1045"/>
      <c r="D60" s="1208"/>
      <c r="E60" s="1211"/>
      <c r="F60" s="391" t="s">
        <v>520</v>
      </c>
      <c r="G60" s="392" t="s">
        <v>105</v>
      </c>
      <c r="H60" s="238"/>
      <c r="I60" s="237"/>
      <c r="J60" s="237"/>
      <c r="K60" s="237"/>
    </row>
    <row r="61" spans="1:12" s="1" customFormat="1" ht="18" hidden="1" customHeight="1" thickBot="1" x14ac:dyDescent="0.25">
      <c r="A61" s="1037"/>
      <c r="B61" s="1038"/>
      <c r="C61" s="1045"/>
      <c r="D61" s="1208"/>
      <c r="E61" s="1211"/>
      <c r="F61" s="1127" t="s">
        <v>46</v>
      </c>
      <c r="G61" s="1176"/>
      <c r="H61" s="213">
        <f t="shared" ref="H61:I61" si="18">H58+H59+H60</f>
        <v>0</v>
      </c>
      <c r="I61" s="280">
        <f t="shared" si="18"/>
        <v>0</v>
      </c>
      <c r="J61" s="280">
        <f t="shared" ref="J61:K61" si="19">J58+J59+J60</f>
        <v>0</v>
      </c>
      <c r="K61" s="280">
        <f t="shared" si="19"/>
        <v>0</v>
      </c>
    </row>
    <row r="62" spans="1:12" s="1" customFormat="1" ht="12.75" customHeight="1" x14ac:dyDescent="0.2">
      <c r="A62" s="1037">
        <v>1</v>
      </c>
      <c r="B62" s="1038">
        <v>1</v>
      </c>
      <c r="C62" s="1045">
        <v>14</v>
      </c>
      <c r="D62" s="1208" t="s">
        <v>688</v>
      </c>
      <c r="E62" s="1211" t="s">
        <v>695</v>
      </c>
      <c r="F62" s="586" t="s">
        <v>234</v>
      </c>
      <c r="G62" s="50" t="s">
        <v>79</v>
      </c>
      <c r="H62" s="200">
        <v>86.5</v>
      </c>
      <c r="I62" s="100"/>
      <c r="J62" s="100"/>
      <c r="K62" s="100"/>
    </row>
    <row r="63" spans="1:12" s="1" customFormat="1" ht="12.75" customHeight="1" x14ac:dyDescent="0.2">
      <c r="A63" s="1132"/>
      <c r="B63" s="1133"/>
      <c r="C63" s="1039"/>
      <c r="D63" s="1625"/>
      <c r="E63" s="1626"/>
      <c r="F63" s="589" t="s">
        <v>234</v>
      </c>
      <c r="G63" s="83" t="s">
        <v>72</v>
      </c>
      <c r="H63" s="903"/>
      <c r="I63" s="988">
        <v>30</v>
      </c>
      <c r="J63" s="988"/>
      <c r="K63" s="988"/>
    </row>
    <row r="64" spans="1:12" s="1" customFormat="1" ht="12.75" customHeight="1" thickBot="1" x14ac:dyDescent="0.25">
      <c r="A64" s="1037"/>
      <c r="B64" s="1038"/>
      <c r="C64" s="1045"/>
      <c r="D64" s="1208"/>
      <c r="E64" s="1211"/>
      <c r="F64" s="613" t="s">
        <v>234</v>
      </c>
      <c r="G64" s="989" t="s">
        <v>105</v>
      </c>
      <c r="H64" s="555"/>
      <c r="I64" s="490">
        <v>180</v>
      </c>
      <c r="J64" s="490"/>
      <c r="K64" s="490"/>
      <c r="L64" s="527"/>
    </row>
    <row r="65" spans="1:12" s="1" customFormat="1" ht="18" customHeight="1" thickBot="1" x14ac:dyDescent="0.25">
      <c r="A65" s="1037"/>
      <c r="B65" s="1038"/>
      <c r="C65" s="1045"/>
      <c r="D65" s="1208"/>
      <c r="E65" s="1211"/>
      <c r="F65" s="1081" t="s">
        <v>46</v>
      </c>
      <c r="G65" s="1099"/>
      <c r="H65" s="262">
        <f t="shared" ref="H65:J65" si="20">H62+H64</f>
        <v>86.5</v>
      </c>
      <c r="I65" s="262">
        <f>I62+I64+I63</f>
        <v>210</v>
      </c>
      <c r="J65" s="265">
        <f t="shared" si="20"/>
        <v>0</v>
      </c>
      <c r="K65" s="265">
        <f t="shared" ref="K65" si="21">K62+K64</f>
        <v>0</v>
      </c>
    </row>
    <row r="66" spans="1:12" s="1" customFormat="1" ht="12.75" customHeight="1" x14ac:dyDescent="0.2">
      <c r="A66" s="1037">
        <v>1</v>
      </c>
      <c r="B66" s="1038">
        <v>1</v>
      </c>
      <c r="C66" s="1045">
        <v>15</v>
      </c>
      <c r="D66" s="1047" t="s">
        <v>748</v>
      </c>
      <c r="E66" s="1211" t="s">
        <v>791</v>
      </c>
      <c r="F66" s="586" t="s">
        <v>234</v>
      </c>
      <c r="G66" s="50" t="s">
        <v>72</v>
      </c>
      <c r="H66" s="291"/>
      <c r="I66" s="100">
        <v>77.400000000000006</v>
      </c>
      <c r="J66" s="100">
        <v>77.400000000000006</v>
      </c>
      <c r="K66" s="100"/>
      <c r="L66" s="527"/>
    </row>
    <row r="67" spans="1:12" s="1" customFormat="1" ht="12.75" customHeight="1" thickBot="1" x14ac:dyDescent="0.25">
      <c r="A67" s="1037"/>
      <c r="B67" s="1038"/>
      <c r="C67" s="1045"/>
      <c r="D67" s="1047"/>
      <c r="E67" s="1211"/>
      <c r="F67" s="598" t="s">
        <v>234</v>
      </c>
      <c r="G67" s="129" t="s">
        <v>105</v>
      </c>
      <c r="H67" s="555"/>
      <c r="I67" s="490">
        <v>172.36</v>
      </c>
      <c r="J67" s="490">
        <v>172.36</v>
      </c>
      <c r="K67" s="490"/>
    </row>
    <row r="68" spans="1:12" s="1" customFormat="1" ht="18" customHeight="1" thickBot="1" x14ac:dyDescent="0.25">
      <c r="A68" s="1037"/>
      <c r="B68" s="1038"/>
      <c r="C68" s="1045"/>
      <c r="D68" s="1047"/>
      <c r="E68" s="1211"/>
      <c r="F68" s="1081" t="s">
        <v>46</v>
      </c>
      <c r="G68" s="1099"/>
      <c r="H68" s="262">
        <f>H66+H67</f>
        <v>0</v>
      </c>
      <c r="I68" s="262">
        <f t="shared" ref="I68:K68" si="22">I66+I67</f>
        <v>249.76000000000002</v>
      </c>
      <c r="J68" s="262">
        <f t="shared" si="22"/>
        <v>249.76000000000002</v>
      </c>
      <c r="K68" s="262">
        <f t="shared" si="22"/>
        <v>0</v>
      </c>
    </row>
    <row r="69" spans="1:12" s="1" customFormat="1" ht="18" customHeight="1" x14ac:dyDescent="0.2">
      <c r="A69" s="1037">
        <v>1</v>
      </c>
      <c r="B69" s="1038">
        <v>1</v>
      </c>
      <c r="C69" s="1045">
        <v>16</v>
      </c>
      <c r="D69" s="1096" t="s">
        <v>795</v>
      </c>
      <c r="E69" s="1211" t="s">
        <v>791</v>
      </c>
      <c r="F69" s="586" t="s">
        <v>234</v>
      </c>
      <c r="G69" s="50" t="s">
        <v>72</v>
      </c>
      <c r="H69" s="291"/>
      <c r="I69" s="100">
        <v>6.4</v>
      </c>
      <c r="J69" s="100">
        <v>6.4</v>
      </c>
      <c r="K69" s="100"/>
    </row>
    <row r="70" spans="1:12" s="1" customFormat="1" ht="18" customHeight="1" thickBot="1" x14ac:dyDescent="0.25">
      <c r="A70" s="1037"/>
      <c r="B70" s="1038"/>
      <c r="C70" s="1045"/>
      <c r="D70" s="1096"/>
      <c r="E70" s="1211"/>
      <c r="F70" s="598" t="s">
        <v>234</v>
      </c>
      <c r="G70" s="129" t="s">
        <v>105</v>
      </c>
      <c r="H70" s="555"/>
      <c r="I70" s="490">
        <v>51.3</v>
      </c>
      <c r="J70" s="490">
        <v>51.3</v>
      </c>
      <c r="K70" s="490"/>
      <c r="L70" s="527"/>
    </row>
    <row r="71" spans="1:12" s="1" customFormat="1" ht="18" customHeight="1" thickBot="1" x14ac:dyDescent="0.25">
      <c r="A71" s="1037"/>
      <c r="B71" s="1038"/>
      <c r="C71" s="1045"/>
      <c r="D71" s="1096"/>
      <c r="E71" s="1211"/>
      <c r="F71" s="1081" t="s">
        <v>46</v>
      </c>
      <c r="G71" s="1099"/>
      <c r="H71" s="262">
        <f>H69+H70</f>
        <v>0</v>
      </c>
      <c r="I71" s="262">
        <f t="shared" ref="I71:K71" si="23">I69+I70</f>
        <v>57.699999999999996</v>
      </c>
      <c r="J71" s="262">
        <f t="shared" si="23"/>
        <v>57.699999999999996</v>
      </c>
      <c r="K71" s="262">
        <f t="shared" si="23"/>
        <v>0</v>
      </c>
    </row>
    <row r="72" spans="1:12" s="1" customFormat="1" ht="20.25" customHeight="1" thickBot="1" x14ac:dyDescent="0.25">
      <c r="A72" s="303">
        <v>1</v>
      </c>
      <c r="B72" s="230">
        <v>1</v>
      </c>
      <c r="C72" s="1639" t="s">
        <v>43</v>
      </c>
      <c r="D72" s="1234"/>
      <c r="E72" s="1234"/>
      <c r="F72" s="1234"/>
      <c r="G72" s="1235"/>
      <c r="H72" s="368">
        <f t="shared" ref="H72" si="24">H17+H22+H25+H27+H29+H33+H39+H45+H47+H49+H52+H57+H61+H65+H68+H71</f>
        <v>2788.4</v>
      </c>
      <c r="I72" s="368">
        <f t="shared" ref="I72" si="25">I17+I22+I25+I27+I29+I33+I39+I45+I47+I49+I52+I57+I61+I65+I68+I71</f>
        <v>3580.752</v>
      </c>
      <c r="J72" s="368">
        <f t="shared" ref="J72:K72" si="26">J17+J22+J25+J27+J29+J33+J39+J45+J47+J49+J52+J57+J61+J65+J68+J71</f>
        <v>3811.46</v>
      </c>
      <c r="K72" s="368">
        <f t="shared" si="26"/>
        <v>3754.8</v>
      </c>
    </row>
    <row r="73" spans="1:12" s="1" customFormat="1" ht="15" customHeight="1" thickBot="1" x14ac:dyDescent="0.25">
      <c r="A73" s="785">
        <v>1</v>
      </c>
      <c r="B73" s="786">
        <v>2</v>
      </c>
      <c r="C73" s="1168" t="s">
        <v>225</v>
      </c>
      <c r="D73" s="1169"/>
      <c r="E73" s="1169"/>
      <c r="F73" s="1169"/>
      <c r="G73" s="1169"/>
      <c r="H73" s="1169"/>
      <c r="I73" s="1169"/>
      <c r="J73" s="1169"/>
      <c r="K73" s="1170"/>
    </row>
    <row r="74" spans="1:12" s="1" customFormat="1" ht="15" customHeight="1" x14ac:dyDescent="0.2">
      <c r="A74" s="1633">
        <v>1</v>
      </c>
      <c r="B74" s="1148">
        <v>2</v>
      </c>
      <c r="C74" s="1086">
        <v>1</v>
      </c>
      <c r="D74" s="1640" t="s">
        <v>605</v>
      </c>
      <c r="E74" s="1641">
        <v>13</v>
      </c>
      <c r="F74" s="589" t="s">
        <v>214</v>
      </c>
      <c r="G74" s="660" t="s">
        <v>72</v>
      </c>
      <c r="H74" s="353">
        <v>27.8</v>
      </c>
      <c r="I74" s="986">
        <v>33</v>
      </c>
      <c r="J74" s="986">
        <v>41</v>
      </c>
      <c r="K74" s="987">
        <v>41</v>
      </c>
    </row>
    <row r="75" spans="1:12" s="1" customFormat="1" ht="15" customHeight="1" thickBot="1" x14ac:dyDescent="0.25">
      <c r="A75" s="1636"/>
      <c r="B75" s="1133"/>
      <c r="C75" s="1086"/>
      <c r="D75" s="1640"/>
      <c r="E75" s="1641"/>
      <c r="F75" s="613" t="s">
        <v>214</v>
      </c>
      <c r="G75" s="891" t="s">
        <v>105</v>
      </c>
      <c r="H75" s="109"/>
      <c r="I75" s="812">
        <v>7</v>
      </c>
      <c r="J75" s="812"/>
      <c r="K75" s="813"/>
    </row>
    <row r="76" spans="1:12" s="1" customFormat="1" ht="14.4" customHeight="1" thickBot="1" x14ac:dyDescent="0.25">
      <c r="A76" s="1633"/>
      <c r="B76" s="1148"/>
      <c r="C76" s="1317"/>
      <c r="D76" s="1634"/>
      <c r="E76" s="1244"/>
      <c r="F76" s="1081" t="s">
        <v>46</v>
      </c>
      <c r="G76" s="1210"/>
      <c r="H76" s="266">
        <f>H74+H75</f>
        <v>27.8</v>
      </c>
      <c r="I76" s="266">
        <f>I74+I75</f>
        <v>40</v>
      </c>
      <c r="J76" s="266">
        <f t="shared" ref="J76:K76" si="27">J74+J75</f>
        <v>41</v>
      </c>
      <c r="K76" s="266">
        <f t="shared" si="27"/>
        <v>41</v>
      </c>
    </row>
    <row r="77" spans="1:12" s="1" customFormat="1" ht="15" hidden="1" customHeight="1" thickBot="1" x14ac:dyDescent="0.25">
      <c r="A77" s="1633">
        <v>1</v>
      </c>
      <c r="B77" s="1148">
        <v>2</v>
      </c>
      <c r="C77" s="1317">
        <v>2</v>
      </c>
      <c r="D77" s="1638" t="s">
        <v>227</v>
      </c>
      <c r="E77" s="1211">
        <v>9</v>
      </c>
      <c r="F77" s="706" t="s">
        <v>520</v>
      </c>
      <c r="G77" s="704" t="s">
        <v>72</v>
      </c>
      <c r="H77" s="214"/>
      <c r="I77" s="697"/>
      <c r="J77" s="697"/>
      <c r="K77" s="697"/>
    </row>
    <row r="78" spans="1:12" s="1" customFormat="1" ht="18" hidden="1" customHeight="1" thickBot="1" x14ac:dyDescent="0.25">
      <c r="A78" s="1633"/>
      <c r="B78" s="1148"/>
      <c r="C78" s="1317"/>
      <c r="D78" s="1638"/>
      <c r="E78" s="1211"/>
      <c r="F78" s="1081" t="s">
        <v>46</v>
      </c>
      <c r="G78" s="1210"/>
      <c r="H78" s="199">
        <f t="shared" ref="H78:I78" si="28">H77</f>
        <v>0</v>
      </c>
      <c r="I78" s="102">
        <f t="shared" si="28"/>
        <v>0</v>
      </c>
      <c r="J78" s="102">
        <f t="shared" ref="J78:K78" si="29">J77</f>
        <v>0</v>
      </c>
      <c r="K78" s="102">
        <f t="shared" si="29"/>
        <v>0</v>
      </c>
    </row>
    <row r="79" spans="1:12" s="1" customFormat="1" ht="0.6" hidden="1" customHeight="1" x14ac:dyDescent="0.2">
      <c r="A79" s="1633">
        <v>1</v>
      </c>
      <c r="B79" s="1148">
        <v>2</v>
      </c>
      <c r="C79" s="1317">
        <v>3</v>
      </c>
      <c r="D79" s="1637" t="s">
        <v>228</v>
      </c>
      <c r="E79" s="1211">
        <v>9</v>
      </c>
      <c r="F79" s="20" t="s">
        <v>214</v>
      </c>
      <c r="G79" s="11" t="s">
        <v>72</v>
      </c>
      <c r="H79" s="202"/>
      <c r="I79" s="103"/>
      <c r="J79" s="103"/>
      <c r="K79" s="103"/>
    </row>
    <row r="80" spans="1:12" s="1" customFormat="1" ht="15" hidden="1" customHeight="1" thickBot="1" x14ac:dyDescent="0.25">
      <c r="A80" s="1633"/>
      <c r="B80" s="1148"/>
      <c r="C80" s="1317"/>
      <c r="D80" s="1637"/>
      <c r="E80" s="1211"/>
      <c r="F80" s="17" t="s">
        <v>214</v>
      </c>
      <c r="G80" s="21" t="s">
        <v>105</v>
      </c>
      <c r="H80" s="202"/>
      <c r="I80" s="103"/>
      <c r="J80" s="103"/>
      <c r="K80" s="103"/>
    </row>
    <row r="81" spans="1:11" s="1" customFormat="1" ht="0.6" customHeight="1" thickBot="1" x14ac:dyDescent="0.25">
      <c r="A81" s="1633"/>
      <c r="B81" s="1148"/>
      <c r="C81" s="1317"/>
      <c r="D81" s="1637"/>
      <c r="E81" s="1211"/>
      <c r="F81" s="1081" t="s">
        <v>46</v>
      </c>
      <c r="G81" s="1210"/>
      <c r="H81" s="199">
        <f t="shared" ref="H81:I81" si="30">H79+H80</f>
        <v>0</v>
      </c>
      <c r="I81" s="102">
        <f t="shared" si="30"/>
        <v>0</v>
      </c>
      <c r="J81" s="102">
        <f t="shared" ref="J81:K81" si="31">J79+J80</f>
        <v>0</v>
      </c>
      <c r="K81" s="102">
        <f t="shared" si="31"/>
        <v>0</v>
      </c>
    </row>
    <row r="82" spans="1:11" s="1" customFormat="1" ht="15" hidden="1" customHeight="1" x14ac:dyDescent="0.2">
      <c r="A82" s="1633">
        <v>1</v>
      </c>
      <c r="B82" s="1148">
        <v>2</v>
      </c>
      <c r="C82" s="1317">
        <v>4</v>
      </c>
      <c r="D82" s="1634" t="s">
        <v>632</v>
      </c>
      <c r="E82" s="1211" t="s">
        <v>538</v>
      </c>
      <c r="F82" s="20" t="s">
        <v>214</v>
      </c>
      <c r="G82" s="11" t="s">
        <v>72</v>
      </c>
      <c r="H82" s="233"/>
      <c r="I82" s="130"/>
      <c r="J82" s="130"/>
      <c r="K82" s="130"/>
    </row>
    <row r="83" spans="1:11" s="1" customFormat="1" ht="14.25" hidden="1" customHeight="1" thickBot="1" x14ac:dyDescent="0.25">
      <c r="A83" s="1633"/>
      <c r="B83" s="1148"/>
      <c r="C83" s="1317"/>
      <c r="D83" s="1635"/>
      <c r="E83" s="1211"/>
      <c r="F83" s="17" t="s">
        <v>214</v>
      </c>
      <c r="G83" s="21" t="s">
        <v>105</v>
      </c>
      <c r="H83" s="200"/>
      <c r="I83" s="100"/>
      <c r="J83" s="100"/>
      <c r="K83" s="100"/>
    </row>
    <row r="84" spans="1:11" s="1" customFormat="1" ht="15" hidden="1" customHeight="1" thickBot="1" x14ac:dyDescent="0.25">
      <c r="A84" s="1633"/>
      <c r="B84" s="1148"/>
      <c r="C84" s="1317"/>
      <c r="D84" s="1635"/>
      <c r="E84" s="1211"/>
      <c r="F84" s="1127" t="s">
        <v>46</v>
      </c>
      <c r="G84" s="1278"/>
      <c r="H84" s="199">
        <f t="shared" ref="H84:I84" si="32">H82+H83</f>
        <v>0</v>
      </c>
      <c r="I84" s="102">
        <f t="shared" si="32"/>
        <v>0</v>
      </c>
      <c r="J84" s="102">
        <f t="shared" ref="J84:K84" si="33">J82+J83</f>
        <v>0</v>
      </c>
      <c r="K84" s="102">
        <f t="shared" si="33"/>
        <v>0</v>
      </c>
    </row>
    <row r="85" spans="1:11" s="1" customFormat="1" ht="15" customHeight="1" x14ac:dyDescent="0.2">
      <c r="A85" s="1633">
        <v>1</v>
      </c>
      <c r="B85" s="1148">
        <v>2</v>
      </c>
      <c r="C85" s="1317">
        <v>5</v>
      </c>
      <c r="D85" s="1320" t="s">
        <v>66</v>
      </c>
      <c r="E85" s="1211" t="s">
        <v>712</v>
      </c>
      <c r="F85" s="608" t="s">
        <v>214</v>
      </c>
      <c r="G85" s="71" t="s">
        <v>72</v>
      </c>
      <c r="H85" s="555">
        <v>187.56</v>
      </c>
      <c r="I85" s="490">
        <v>351</v>
      </c>
      <c r="J85" s="490">
        <v>173.63</v>
      </c>
      <c r="K85" s="490">
        <v>182.54</v>
      </c>
    </row>
    <row r="86" spans="1:11" s="1" customFormat="1" ht="15" customHeight="1" thickBot="1" x14ac:dyDescent="0.25">
      <c r="A86" s="1636"/>
      <c r="B86" s="1133"/>
      <c r="C86" s="1039"/>
      <c r="D86" s="1041"/>
      <c r="E86" s="1626"/>
      <c r="F86" s="613" t="s">
        <v>214</v>
      </c>
      <c r="G86" s="939" t="s">
        <v>105</v>
      </c>
      <c r="H86" s="228"/>
      <c r="I86" s="547">
        <v>25</v>
      </c>
      <c r="J86" s="547"/>
      <c r="K86" s="547"/>
    </row>
    <row r="87" spans="1:11" s="1" customFormat="1" ht="15" customHeight="1" thickBot="1" x14ac:dyDescent="0.25">
      <c r="A87" s="1633"/>
      <c r="B87" s="1148"/>
      <c r="C87" s="1317"/>
      <c r="D87" s="1320"/>
      <c r="E87" s="1211"/>
      <c r="F87" s="1081" t="s">
        <v>46</v>
      </c>
      <c r="G87" s="1210"/>
      <c r="H87" s="266">
        <f>H85+H86</f>
        <v>187.56</v>
      </c>
      <c r="I87" s="266">
        <f>I85+I86</f>
        <v>376</v>
      </c>
      <c r="J87" s="266">
        <f t="shared" ref="J87:K87" si="34">J85+J86</f>
        <v>173.63</v>
      </c>
      <c r="K87" s="266">
        <f t="shared" si="34"/>
        <v>182.54</v>
      </c>
    </row>
    <row r="88" spans="1:11" s="1" customFormat="1" ht="18" hidden="1" customHeight="1" thickBot="1" x14ac:dyDescent="0.25">
      <c r="A88" s="1037">
        <v>1</v>
      </c>
      <c r="B88" s="1038">
        <v>2</v>
      </c>
      <c r="C88" s="1045">
        <v>6</v>
      </c>
      <c r="D88" s="1533"/>
      <c r="E88" s="1627">
        <v>9</v>
      </c>
      <c r="F88" s="161" t="s">
        <v>226</v>
      </c>
      <c r="G88" s="164" t="s">
        <v>72</v>
      </c>
      <c r="H88" s="332"/>
      <c r="I88" s="714"/>
      <c r="J88" s="714"/>
      <c r="K88" s="714"/>
    </row>
    <row r="89" spans="1:11" s="1" customFormat="1" ht="15.75" hidden="1" customHeight="1" thickBot="1" x14ac:dyDescent="0.25">
      <c r="A89" s="1037"/>
      <c r="B89" s="1038"/>
      <c r="C89" s="1045"/>
      <c r="D89" s="1563"/>
      <c r="E89" s="1627"/>
      <c r="F89" s="1127" t="s">
        <v>46</v>
      </c>
      <c r="G89" s="1278"/>
      <c r="H89" s="199"/>
      <c r="I89" s="102"/>
      <c r="J89" s="102"/>
      <c r="K89" s="102"/>
    </row>
    <row r="90" spans="1:11" s="1" customFormat="1" ht="15" customHeight="1" thickBot="1" x14ac:dyDescent="0.25">
      <c r="A90" s="1037">
        <v>1</v>
      </c>
      <c r="B90" s="1038">
        <v>2</v>
      </c>
      <c r="C90" s="1045">
        <v>7</v>
      </c>
      <c r="D90" s="1074" t="s">
        <v>604</v>
      </c>
      <c r="E90" s="1211" t="s">
        <v>797</v>
      </c>
      <c r="F90" s="606" t="s">
        <v>234</v>
      </c>
      <c r="G90" s="86" t="s">
        <v>72</v>
      </c>
      <c r="H90" s="555">
        <v>105</v>
      </c>
      <c r="I90" s="490">
        <v>100</v>
      </c>
      <c r="J90" s="490">
        <v>120</v>
      </c>
      <c r="K90" s="490">
        <v>120</v>
      </c>
    </row>
    <row r="91" spans="1:11" s="1" customFormat="1" ht="15" customHeight="1" thickBot="1" x14ac:dyDescent="0.25">
      <c r="A91" s="1037"/>
      <c r="B91" s="1038"/>
      <c r="C91" s="1045"/>
      <c r="D91" s="1247"/>
      <c r="E91" s="1211"/>
      <c r="F91" s="1372" t="s">
        <v>46</v>
      </c>
      <c r="G91" s="1632"/>
      <c r="H91" s="265">
        <f t="shared" ref="H91:I91" si="35">H90</f>
        <v>105</v>
      </c>
      <c r="I91" s="266">
        <f t="shared" si="35"/>
        <v>100</v>
      </c>
      <c r="J91" s="266">
        <f t="shared" ref="J91:K91" si="36">J90</f>
        <v>120</v>
      </c>
      <c r="K91" s="266">
        <f t="shared" si="36"/>
        <v>120</v>
      </c>
    </row>
    <row r="92" spans="1:11" s="1" customFormat="1" ht="15" customHeight="1" thickBot="1" x14ac:dyDescent="0.25">
      <c r="A92" s="1037">
        <v>1</v>
      </c>
      <c r="B92" s="1038">
        <v>2</v>
      </c>
      <c r="C92" s="1045">
        <v>8</v>
      </c>
      <c r="D92" s="1074" t="s">
        <v>235</v>
      </c>
      <c r="E92" s="1211">
        <v>13</v>
      </c>
      <c r="F92" s="606" t="s">
        <v>214</v>
      </c>
      <c r="G92" s="86" t="s">
        <v>72</v>
      </c>
      <c r="H92" s="374">
        <v>7</v>
      </c>
      <c r="I92" s="452">
        <v>9</v>
      </c>
      <c r="J92" s="452">
        <v>10</v>
      </c>
      <c r="K92" s="452">
        <v>10</v>
      </c>
    </row>
    <row r="93" spans="1:11" s="1" customFormat="1" ht="15" customHeight="1" thickBot="1" x14ac:dyDescent="0.25">
      <c r="A93" s="1037"/>
      <c r="B93" s="1038"/>
      <c r="C93" s="1045"/>
      <c r="D93" s="1247"/>
      <c r="E93" s="1211"/>
      <c r="F93" s="1127" t="s">
        <v>46</v>
      </c>
      <c r="G93" s="1278"/>
      <c r="H93" s="265">
        <f t="shared" ref="H93:I93" si="37">H92</f>
        <v>7</v>
      </c>
      <c r="I93" s="266">
        <f t="shared" si="37"/>
        <v>9</v>
      </c>
      <c r="J93" s="266">
        <f t="shared" ref="J93:K93" si="38">J92</f>
        <v>10</v>
      </c>
      <c r="K93" s="266">
        <f t="shared" si="38"/>
        <v>10</v>
      </c>
    </row>
    <row r="94" spans="1:11" s="1" customFormat="1" ht="15" customHeight="1" thickBot="1" x14ac:dyDescent="0.25">
      <c r="A94" s="1037">
        <v>1</v>
      </c>
      <c r="B94" s="1038">
        <v>2</v>
      </c>
      <c r="C94" s="1045">
        <v>9</v>
      </c>
      <c r="D94" s="1074" t="s">
        <v>236</v>
      </c>
      <c r="E94" s="1232">
        <v>13</v>
      </c>
      <c r="F94" s="606" t="s">
        <v>214</v>
      </c>
      <c r="G94" s="86" t="s">
        <v>72</v>
      </c>
      <c r="H94" s="374">
        <v>6</v>
      </c>
      <c r="I94" s="452">
        <v>7</v>
      </c>
      <c r="J94" s="452">
        <v>8</v>
      </c>
      <c r="K94" s="452">
        <v>8</v>
      </c>
    </row>
    <row r="95" spans="1:11" s="1" customFormat="1" ht="15" customHeight="1" thickBot="1" x14ac:dyDescent="0.25">
      <c r="A95" s="1037"/>
      <c r="B95" s="1038"/>
      <c r="C95" s="1045"/>
      <c r="D95" s="1247"/>
      <c r="E95" s="1447"/>
      <c r="F95" s="1081" t="s">
        <v>46</v>
      </c>
      <c r="G95" s="1210"/>
      <c r="H95" s="265">
        <f t="shared" ref="H95:I95" si="39">H94</f>
        <v>6</v>
      </c>
      <c r="I95" s="266">
        <f t="shared" si="39"/>
        <v>7</v>
      </c>
      <c r="J95" s="266">
        <f t="shared" ref="J95:K95" si="40">J94</f>
        <v>8</v>
      </c>
      <c r="K95" s="266">
        <f t="shared" si="40"/>
        <v>8</v>
      </c>
    </row>
    <row r="96" spans="1:11" s="1" customFormat="1" ht="15" hidden="1" customHeight="1" thickBot="1" x14ac:dyDescent="0.25">
      <c r="A96" s="1037">
        <v>1</v>
      </c>
      <c r="B96" s="1038">
        <v>2</v>
      </c>
      <c r="C96" s="1045">
        <v>10</v>
      </c>
      <c r="D96" s="1529" t="s">
        <v>237</v>
      </c>
      <c r="E96" s="1249">
        <v>9</v>
      </c>
      <c r="F96" s="17" t="s">
        <v>214</v>
      </c>
      <c r="G96" s="11" t="s">
        <v>72</v>
      </c>
      <c r="H96" s="214"/>
      <c r="I96" s="697"/>
      <c r="J96" s="697"/>
      <c r="K96" s="697"/>
    </row>
    <row r="97" spans="1:11" s="1" customFormat="1" ht="15" hidden="1" customHeight="1" thickBot="1" x14ac:dyDescent="0.25">
      <c r="A97" s="1037"/>
      <c r="B97" s="1038"/>
      <c r="C97" s="1046"/>
      <c r="D97" s="1628"/>
      <c r="E97" s="1249"/>
      <c r="F97" s="1127" t="s">
        <v>46</v>
      </c>
      <c r="G97" s="1278"/>
      <c r="H97" s="199">
        <f t="shared" ref="H97:I97" si="41">H96</f>
        <v>0</v>
      </c>
      <c r="I97" s="102">
        <f t="shared" si="41"/>
        <v>0</v>
      </c>
      <c r="J97" s="102">
        <f t="shared" ref="J97:K97" si="42">J96</f>
        <v>0</v>
      </c>
      <c r="K97" s="102">
        <f t="shared" si="42"/>
        <v>0</v>
      </c>
    </row>
    <row r="98" spans="1:11" s="1" customFormat="1" ht="15" customHeight="1" thickBot="1" x14ac:dyDescent="0.25">
      <c r="A98" s="1037">
        <v>1</v>
      </c>
      <c r="B98" s="1038">
        <v>2</v>
      </c>
      <c r="C98" s="1045">
        <v>11</v>
      </c>
      <c r="D98" s="1074" t="s">
        <v>238</v>
      </c>
      <c r="E98" s="1232">
        <v>1</v>
      </c>
      <c r="F98" s="606" t="s">
        <v>521</v>
      </c>
      <c r="G98" s="86" t="s">
        <v>72</v>
      </c>
      <c r="H98" s="555">
        <v>76.2</v>
      </c>
      <c r="I98" s="490">
        <v>90</v>
      </c>
      <c r="J98" s="490">
        <v>90</v>
      </c>
      <c r="K98" s="490">
        <v>90</v>
      </c>
    </row>
    <row r="99" spans="1:11" s="1" customFormat="1" ht="15" customHeight="1" thickBot="1" x14ac:dyDescent="0.25">
      <c r="A99" s="1053"/>
      <c r="B99" s="1056"/>
      <c r="C99" s="1046"/>
      <c r="D99" s="1075"/>
      <c r="E99" s="1447"/>
      <c r="F99" s="1081" t="s">
        <v>46</v>
      </c>
      <c r="G99" s="1210"/>
      <c r="H99" s="265">
        <f t="shared" ref="H99:I99" si="43">H98</f>
        <v>76.2</v>
      </c>
      <c r="I99" s="266">
        <f t="shared" si="43"/>
        <v>90</v>
      </c>
      <c r="J99" s="266">
        <f t="shared" ref="J99:K99" si="44">J98</f>
        <v>90</v>
      </c>
      <c r="K99" s="266">
        <f t="shared" si="44"/>
        <v>90</v>
      </c>
    </row>
    <row r="100" spans="1:11" s="1" customFormat="1" ht="15" hidden="1" customHeight="1" thickBot="1" x14ac:dyDescent="0.25">
      <c r="A100" s="1053">
        <v>1</v>
      </c>
      <c r="B100" s="1056">
        <v>2</v>
      </c>
      <c r="C100" s="1046">
        <v>12</v>
      </c>
      <c r="D100" s="1314" t="s">
        <v>388</v>
      </c>
      <c r="E100" s="1094">
        <v>27</v>
      </c>
      <c r="F100" s="78" t="s">
        <v>214</v>
      </c>
      <c r="G100" s="74" t="s">
        <v>72</v>
      </c>
      <c r="H100" s="214"/>
      <c r="I100" s="697"/>
      <c r="J100" s="697"/>
      <c r="K100" s="697"/>
    </row>
    <row r="101" spans="1:11" s="1" customFormat="1" ht="15" hidden="1" customHeight="1" thickBot="1" x14ac:dyDescent="0.25">
      <c r="A101" s="1055"/>
      <c r="B101" s="1058"/>
      <c r="C101" s="1060"/>
      <c r="D101" s="1088"/>
      <c r="E101" s="1095"/>
      <c r="F101" s="1081" t="s">
        <v>46</v>
      </c>
      <c r="G101" s="1099"/>
      <c r="H101" s="199">
        <f t="shared" ref="H101:I101" si="45">H100</f>
        <v>0</v>
      </c>
      <c r="I101" s="102">
        <f t="shared" si="45"/>
        <v>0</v>
      </c>
      <c r="J101" s="102">
        <f t="shared" ref="J101:K101" si="46">J100</f>
        <v>0</v>
      </c>
      <c r="K101" s="102">
        <f t="shared" si="46"/>
        <v>0</v>
      </c>
    </row>
    <row r="102" spans="1:11" s="1" customFormat="1" ht="15" hidden="1" customHeight="1" x14ac:dyDescent="0.2">
      <c r="A102" s="1053">
        <v>1</v>
      </c>
      <c r="B102" s="1056">
        <v>2</v>
      </c>
      <c r="C102" s="1046">
        <v>13</v>
      </c>
      <c r="D102" s="1533" t="s">
        <v>435</v>
      </c>
      <c r="E102" s="1285">
        <v>9</v>
      </c>
      <c r="F102" s="331" t="s">
        <v>214</v>
      </c>
      <c r="G102" s="169" t="s">
        <v>72</v>
      </c>
      <c r="H102" s="203"/>
      <c r="I102" s="160"/>
      <c r="J102" s="160"/>
      <c r="K102" s="160"/>
    </row>
    <row r="103" spans="1:11" s="1" customFormat="1" ht="15" hidden="1" customHeight="1" x14ac:dyDescent="0.2">
      <c r="A103" s="1054"/>
      <c r="B103" s="1057"/>
      <c r="C103" s="1059"/>
      <c r="D103" s="1534"/>
      <c r="E103" s="1286"/>
      <c r="F103" s="161" t="s">
        <v>214</v>
      </c>
      <c r="G103" s="287" t="s">
        <v>73</v>
      </c>
      <c r="H103" s="203"/>
      <c r="I103" s="160"/>
      <c r="J103" s="160"/>
      <c r="K103" s="160"/>
    </row>
    <row r="104" spans="1:11" s="1" customFormat="1" ht="15" hidden="1" customHeight="1" x14ac:dyDescent="0.2">
      <c r="A104" s="1054"/>
      <c r="B104" s="1057"/>
      <c r="C104" s="1059"/>
      <c r="D104" s="1534"/>
      <c r="E104" s="1286"/>
      <c r="F104" s="1127" t="s">
        <v>46</v>
      </c>
      <c r="G104" s="1176"/>
      <c r="H104" s="199"/>
      <c r="I104" s="102"/>
      <c r="J104" s="102"/>
      <c r="K104" s="102"/>
    </row>
    <row r="105" spans="1:11" s="1" customFormat="1" ht="15" customHeight="1" thickBot="1" x14ac:dyDescent="0.25">
      <c r="A105" s="1053">
        <v>1</v>
      </c>
      <c r="B105" s="1056">
        <v>2</v>
      </c>
      <c r="C105" s="1046">
        <v>14</v>
      </c>
      <c r="D105" s="1074" t="s">
        <v>67</v>
      </c>
      <c r="E105" s="1319" t="s">
        <v>713</v>
      </c>
      <c r="F105" s="719" t="s">
        <v>214</v>
      </c>
      <c r="G105" s="623" t="s">
        <v>72</v>
      </c>
      <c r="H105" s="555">
        <v>6</v>
      </c>
      <c r="I105" s="490">
        <v>7</v>
      </c>
      <c r="J105" s="490">
        <v>9.9</v>
      </c>
      <c r="K105" s="490">
        <v>10.89</v>
      </c>
    </row>
    <row r="106" spans="1:11" s="1" customFormat="1" ht="14.4" customHeight="1" thickBot="1" x14ac:dyDescent="0.25">
      <c r="A106" s="1055"/>
      <c r="B106" s="1058"/>
      <c r="C106" s="1060"/>
      <c r="D106" s="1247"/>
      <c r="E106" s="1319"/>
      <c r="F106" s="1081" t="s">
        <v>46</v>
      </c>
      <c r="G106" s="1082"/>
      <c r="H106" s="265">
        <f t="shared" ref="H106:I106" si="47">H105</f>
        <v>6</v>
      </c>
      <c r="I106" s="266">
        <f t="shared" si="47"/>
        <v>7</v>
      </c>
      <c r="J106" s="266">
        <f t="shared" ref="J106:K106" si="48">J105</f>
        <v>9.9</v>
      </c>
      <c r="K106" s="266">
        <f t="shared" si="48"/>
        <v>10.89</v>
      </c>
    </row>
    <row r="107" spans="1:11" s="1" customFormat="1" ht="15" hidden="1" customHeight="1" x14ac:dyDescent="0.2">
      <c r="A107" s="1037">
        <v>1</v>
      </c>
      <c r="B107" s="1038">
        <v>2</v>
      </c>
      <c r="C107" s="1045">
        <v>15</v>
      </c>
      <c r="D107" s="1048" t="s">
        <v>606</v>
      </c>
      <c r="E107" s="1211">
        <v>9</v>
      </c>
      <c r="F107" s="706" t="s">
        <v>214</v>
      </c>
      <c r="G107" s="193" t="s">
        <v>72</v>
      </c>
      <c r="H107" s="293"/>
      <c r="I107" s="711"/>
      <c r="J107" s="711"/>
      <c r="K107" s="711"/>
    </row>
    <row r="108" spans="1:11" s="1" customFormat="1" ht="15" hidden="1" customHeight="1" thickBot="1" x14ac:dyDescent="0.25">
      <c r="A108" s="1037"/>
      <c r="B108" s="1038"/>
      <c r="C108" s="1045"/>
      <c r="D108" s="1550"/>
      <c r="E108" s="1211"/>
      <c r="F108" s="17" t="s">
        <v>214</v>
      </c>
      <c r="G108" s="289" t="s">
        <v>105</v>
      </c>
      <c r="H108" s="202"/>
      <c r="I108" s="103"/>
      <c r="J108" s="103"/>
      <c r="K108" s="103"/>
    </row>
    <row r="109" spans="1:11" s="1" customFormat="1" ht="12.6" hidden="1" customHeight="1" thickBot="1" x14ac:dyDescent="0.25">
      <c r="A109" s="1037"/>
      <c r="B109" s="1038"/>
      <c r="C109" s="1045"/>
      <c r="D109" s="1332"/>
      <c r="E109" s="1211"/>
      <c r="F109" s="1127" t="s">
        <v>46</v>
      </c>
      <c r="G109" s="1278"/>
      <c r="H109" s="199">
        <f t="shared" ref="H109:I109" si="49">H107+H108</f>
        <v>0</v>
      </c>
      <c r="I109" s="102">
        <f t="shared" si="49"/>
        <v>0</v>
      </c>
      <c r="J109" s="102">
        <f t="shared" ref="J109:K109" si="50">J107+J108</f>
        <v>0</v>
      </c>
      <c r="K109" s="102">
        <f t="shared" si="50"/>
        <v>0</v>
      </c>
    </row>
    <row r="110" spans="1:11" s="1" customFormat="1" ht="15" customHeight="1" thickBot="1" x14ac:dyDescent="0.25">
      <c r="A110" s="1037">
        <v>1</v>
      </c>
      <c r="B110" s="1038">
        <v>2</v>
      </c>
      <c r="C110" s="1045">
        <v>16</v>
      </c>
      <c r="D110" s="1048" t="s">
        <v>610</v>
      </c>
      <c r="E110" s="1094" t="s">
        <v>714</v>
      </c>
      <c r="F110" s="705" t="s">
        <v>214</v>
      </c>
      <c r="G110" s="86" t="s">
        <v>72</v>
      </c>
      <c r="H110" s="555">
        <v>3.4</v>
      </c>
      <c r="I110" s="490">
        <v>6.6</v>
      </c>
      <c r="J110" s="490">
        <v>6.4</v>
      </c>
      <c r="K110" s="490">
        <v>6.4</v>
      </c>
    </row>
    <row r="111" spans="1:11" s="1" customFormat="1" ht="13.2" customHeight="1" thickBot="1" x14ac:dyDescent="0.25">
      <c r="A111" s="1053"/>
      <c r="B111" s="1056"/>
      <c r="C111" s="1046"/>
      <c r="D111" s="1550"/>
      <c r="E111" s="1095"/>
      <c r="F111" s="1081" t="s">
        <v>46</v>
      </c>
      <c r="G111" s="1210"/>
      <c r="H111" s="265">
        <f t="shared" ref="H111:I111" si="51">H110</f>
        <v>3.4</v>
      </c>
      <c r="I111" s="266">
        <f t="shared" si="51"/>
        <v>6.6</v>
      </c>
      <c r="J111" s="266">
        <f t="shared" ref="J111:K111" si="52">J110</f>
        <v>6.4</v>
      </c>
      <c r="K111" s="266">
        <f t="shared" si="52"/>
        <v>6.4</v>
      </c>
    </row>
    <row r="112" spans="1:11" s="1" customFormat="1" ht="15" hidden="1" customHeight="1" thickBot="1" x14ac:dyDescent="0.25">
      <c r="A112" s="1037">
        <v>1</v>
      </c>
      <c r="B112" s="1038">
        <v>2</v>
      </c>
      <c r="C112" s="1045">
        <v>9</v>
      </c>
      <c r="D112" s="1048" t="s">
        <v>642</v>
      </c>
      <c r="E112" s="1046" t="s">
        <v>529</v>
      </c>
      <c r="F112" s="17" t="s">
        <v>214</v>
      </c>
      <c r="G112" s="193" t="s">
        <v>72</v>
      </c>
      <c r="H112" s="293"/>
      <c r="I112" s="711"/>
      <c r="J112" s="711"/>
      <c r="K112" s="711"/>
    </row>
    <row r="113" spans="1:11" s="1" customFormat="1" ht="27" hidden="1" customHeight="1" thickBot="1" x14ac:dyDescent="0.25">
      <c r="A113" s="1037"/>
      <c r="B113" s="1038"/>
      <c r="C113" s="1149"/>
      <c r="D113" s="1550"/>
      <c r="E113" s="1059"/>
      <c r="F113" s="1127" t="s">
        <v>46</v>
      </c>
      <c r="G113" s="1278"/>
      <c r="H113" s="213">
        <f t="shared" ref="H113:I113" si="53">H112</f>
        <v>0</v>
      </c>
      <c r="I113" s="280">
        <f t="shared" si="53"/>
        <v>0</v>
      </c>
      <c r="J113" s="280">
        <f t="shared" ref="J113:K113" si="54">J112</f>
        <v>0</v>
      </c>
      <c r="K113" s="280">
        <f t="shared" si="54"/>
        <v>0</v>
      </c>
    </row>
    <row r="114" spans="1:11" s="1" customFormat="1" ht="15" customHeight="1" thickBot="1" x14ac:dyDescent="0.25">
      <c r="A114" s="303">
        <v>1</v>
      </c>
      <c r="B114" s="230">
        <v>2</v>
      </c>
      <c r="C114" s="1233" t="s">
        <v>43</v>
      </c>
      <c r="D114" s="1234"/>
      <c r="E114" s="1234"/>
      <c r="F114" s="1234"/>
      <c r="G114" s="1235"/>
      <c r="H114" s="370">
        <f>H76+H78+H81+H84+H87+H89+H91+H93+H95+H97+H99+H101+H104+H106+H109+H111+H113</f>
        <v>418.96</v>
      </c>
      <c r="I114" s="371">
        <f>I76+I78+I81+I84+I87+I89+I91+I93+I95+I97+I99+I101+I104+I106+I109+I111+I113</f>
        <v>635.6</v>
      </c>
      <c r="J114" s="371">
        <f>J76+J78+J81+J84+J87+J89+J91+J93+J95+J97+J99+J101+J104+J106+J109+J111+J113</f>
        <v>458.92999999999995</v>
      </c>
      <c r="K114" s="371">
        <f>K76+K78+K81+K84+K87+K89+K91+K93+K95+K97+K99+K101+K104+K106+K109+K111+K113</f>
        <v>468.82999999999993</v>
      </c>
    </row>
    <row r="115" spans="1:11" s="1" customFormat="1" ht="15" customHeight="1" thickBot="1" x14ac:dyDescent="0.25">
      <c r="A115" s="8">
        <v>1</v>
      </c>
      <c r="B115" s="1109" t="s">
        <v>44</v>
      </c>
      <c r="C115" s="1110"/>
      <c r="D115" s="1110"/>
      <c r="E115" s="1110"/>
      <c r="F115" s="1110"/>
      <c r="G115" s="1110"/>
      <c r="H115" s="317">
        <f>H72+H114</f>
        <v>3207.36</v>
      </c>
      <c r="I115" s="239">
        <f>I72+I114</f>
        <v>4216.3519999999999</v>
      </c>
      <c r="J115" s="239">
        <f>J72+J114</f>
        <v>4270.3900000000003</v>
      </c>
      <c r="K115" s="239">
        <f>K72+K114</f>
        <v>4223.63</v>
      </c>
    </row>
    <row r="116" spans="1:11" s="1" customFormat="1" ht="15" customHeight="1" thickBot="1" x14ac:dyDescent="0.25">
      <c r="A116" s="1241" t="s">
        <v>45</v>
      </c>
      <c r="B116" s="1242"/>
      <c r="C116" s="1242"/>
      <c r="D116" s="1242"/>
      <c r="E116" s="1242"/>
      <c r="F116" s="1242"/>
      <c r="G116" s="1242"/>
      <c r="H116" s="467">
        <f t="shared" ref="H116:I116" si="55">H115</f>
        <v>3207.36</v>
      </c>
      <c r="I116" s="467">
        <f t="shared" si="55"/>
        <v>4216.3519999999999</v>
      </c>
      <c r="J116" s="467">
        <f t="shared" ref="J116:K116" si="56">J115</f>
        <v>4270.3900000000003</v>
      </c>
      <c r="K116" s="467">
        <f t="shared" si="56"/>
        <v>4223.63</v>
      </c>
    </row>
    <row r="117" spans="1:11" s="1" customFormat="1" ht="15" customHeight="1" x14ac:dyDescent="0.2">
      <c r="A117" s="1115" t="s">
        <v>614</v>
      </c>
      <c r="B117" s="1116"/>
      <c r="C117" s="1116"/>
      <c r="D117" s="1116"/>
      <c r="E117" s="1116"/>
      <c r="F117" s="1116"/>
      <c r="G117" s="1116"/>
      <c r="H117" s="200">
        <f>H23+H26+H28+H30+H34+H40+H46+H48+H50+H74+H77+H79+H82+H85+H88+H90+H92+H94+H100+H102+H96+H98+H105+H16+H107+H110+H18+H112+H69</f>
        <v>2919.6000000000004</v>
      </c>
      <c r="I117" s="200">
        <f>I23+I26+I28+I30+I34+I40+I46+I48+I50+I74+I77+I79+I82+I85+I88+I90+I92+I94+I100+I102+I96+I98+I105+I16+I107+I110+I18+I112+I69+I63+I66</f>
        <v>3574.2000000000003</v>
      </c>
      <c r="J117" s="200">
        <f t="shared" ref="J117:K117" si="57">J23+J26+J28+J30+J34+J40+J46+J48+J50+J74+J77+J79+J82+J85+J88+J90+J92+J94+J100+J102+J96+J98+J105+J16+J107+J110+J18+J112+J69+J63+J66</f>
        <v>3843.7300000000005</v>
      </c>
      <c r="K117" s="200">
        <f t="shared" si="57"/>
        <v>4009.83</v>
      </c>
    </row>
    <row r="118" spans="1:11" ht="15.75" customHeight="1" x14ac:dyDescent="0.25">
      <c r="A118" s="1117" t="s">
        <v>619</v>
      </c>
      <c r="B118" s="1118"/>
      <c r="C118" s="1118"/>
      <c r="D118" s="1118"/>
      <c r="E118" s="1118"/>
      <c r="F118" s="1118"/>
      <c r="G118" s="1118"/>
      <c r="H118" s="200">
        <f>H80+H83+H35+H41+H108+H60+H64+H31+H21+H67+H70+H51+H86+H75</f>
        <v>46.96</v>
      </c>
      <c r="I118" s="200">
        <f>I80+I83+I35+I41+I108+I60+I64+I31+I21+I67+I70+I51+I86+I75</f>
        <v>496.15199999999999</v>
      </c>
      <c r="J118" s="200">
        <f>J80+J83+J35+J41+J108+J60+J64+J31+J21+J67+J70+J51+J86+J75</f>
        <v>264.66000000000003</v>
      </c>
      <c r="K118" s="200">
        <f>K80+K83+K35+K41+K108+K60+K64+K31+K21+K67+K70+K51+K86+K75</f>
        <v>41</v>
      </c>
    </row>
    <row r="119" spans="1:11" ht="24" customHeight="1" x14ac:dyDescent="0.25">
      <c r="A119" s="1117" t="s">
        <v>620</v>
      </c>
      <c r="B119" s="1118"/>
      <c r="C119" s="1118"/>
      <c r="D119" s="1118"/>
      <c r="E119" s="1118"/>
      <c r="F119" s="1118"/>
      <c r="G119" s="1118"/>
      <c r="H119" s="200">
        <f>H15+H20+H55</f>
        <v>0</v>
      </c>
      <c r="I119" s="200">
        <f>I15+I20+I55</f>
        <v>0</v>
      </c>
      <c r="J119" s="200">
        <f>J15+J20+J55</f>
        <v>0</v>
      </c>
      <c r="K119" s="200">
        <f>K15+K20+K55</f>
        <v>0</v>
      </c>
    </row>
    <row r="120" spans="1:11" ht="15" customHeight="1" x14ac:dyDescent="0.25">
      <c r="A120" s="1117" t="s">
        <v>611</v>
      </c>
      <c r="B120" s="1118"/>
      <c r="C120" s="1118"/>
      <c r="D120" s="1118"/>
      <c r="E120" s="1118"/>
      <c r="F120" s="1118"/>
      <c r="G120" s="1118"/>
      <c r="H120" s="200">
        <f>H54+H59+H103+H36+H42</f>
        <v>0</v>
      </c>
      <c r="I120" s="200">
        <f>I54+I59+I103+I36+I42</f>
        <v>0</v>
      </c>
      <c r="J120" s="200">
        <f>J54+J59+J103+J36+J42</f>
        <v>0</v>
      </c>
      <c r="K120" s="200">
        <f>K54+K59+K103+K36+K42</f>
        <v>0</v>
      </c>
    </row>
    <row r="121" spans="1:11" ht="12.75" customHeight="1" x14ac:dyDescent="0.25">
      <c r="A121" s="1117" t="s">
        <v>617</v>
      </c>
      <c r="B121" s="1118"/>
      <c r="C121" s="1118"/>
      <c r="D121" s="1118"/>
      <c r="E121" s="1118"/>
      <c r="F121" s="1118"/>
      <c r="G121" s="1118"/>
      <c r="H121" s="200">
        <f>H32+H38+H44</f>
        <v>154.30000000000001</v>
      </c>
      <c r="I121" s="200">
        <f>I32+I38+I44</f>
        <v>146</v>
      </c>
      <c r="J121" s="200">
        <f t="shared" ref="J121:K121" si="58">J32+J38+J44</f>
        <v>162</v>
      </c>
      <c r="K121" s="200">
        <f t="shared" si="58"/>
        <v>172.8</v>
      </c>
    </row>
    <row r="122" spans="1:11" x14ac:dyDescent="0.25">
      <c r="A122" s="1117" t="s">
        <v>612</v>
      </c>
      <c r="B122" s="1118"/>
      <c r="C122" s="1118"/>
      <c r="D122" s="1118"/>
      <c r="E122" s="1118"/>
      <c r="F122" s="1118"/>
      <c r="G122" s="1118"/>
      <c r="H122" s="200">
        <f>H19+H53+H58+H62+H66</f>
        <v>86.5</v>
      </c>
      <c r="I122" s="200">
        <f>I19+I53+I58+I62</f>
        <v>0</v>
      </c>
      <c r="J122" s="200">
        <f t="shared" ref="J122:K122" si="59">J19+J53+J58+J62</f>
        <v>0</v>
      </c>
      <c r="K122" s="200">
        <f t="shared" si="59"/>
        <v>0</v>
      </c>
    </row>
    <row r="123" spans="1:11" x14ac:dyDescent="0.25">
      <c r="A123" s="1117" t="s">
        <v>624</v>
      </c>
      <c r="B123" s="1118"/>
      <c r="C123" s="1118"/>
      <c r="D123" s="1118"/>
      <c r="E123" s="1118"/>
      <c r="F123" s="1118"/>
      <c r="G123" s="1118"/>
      <c r="H123" s="200">
        <f>H56</f>
        <v>0</v>
      </c>
      <c r="I123" s="200">
        <f>I56</f>
        <v>0</v>
      </c>
      <c r="J123" s="200">
        <f>J56</f>
        <v>0</v>
      </c>
      <c r="K123" s="200">
        <f>K56</f>
        <v>0</v>
      </c>
    </row>
    <row r="124" spans="1:11" ht="13.8" thickBot="1" x14ac:dyDescent="0.3">
      <c r="A124" s="1089" t="s">
        <v>613</v>
      </c>
      <c r="B124" s="1090"/>
      <c r="C124" s="1090"/>
      <c r="D124" s="1090"/>
      <c r="E124" s="1090"/>
      <c r="F124" s="1090"/>
      <c r="G124" s="1090"/>
      <c r="H124" s="228">
        <f>H24+H37+H43</f>
        <v>0</v>
      </c>
      <c r="I124" s="228">
        <f>I24+I37+I43</f>
        <v>0</v>
      </c>
      <c r="J124" s="228">
        <f>J24+J37+J43</f>
        <v>0</v>
      </c>
      <c r="K124" s="228">
        <f>K24+K37+K43</f>
        <v>0</v>
      </c>
    </row>
    <row r="125" spans="1:11" ht="13.8" thickBot="1" x14ac:dyDescent="0.3">
      <c r="A125" s="1217" t="s">
        <v>48</v>
      </c>
      <c r="B125" s="1218"/>
      <c r="C125" s="1218"/>
      <c r="D125" s="1218"/>
      <c r="E125" s="1218"/>
      <c r="F125" s="1218"/>
      <c r="G125" s="1630"/>
      <c r="H125" s="468">
        <f t="shared" ref="H125:I125" si="60">H117+H118+H120+H121+H122+H124+H119+H123</f>
        <v>3207.3600000000006</v>
      </c>
      <c r="I125" s="787">
        <f t="shared" si="60"/>
        <v>4216.3520000000008</v>
      </c>
      <c r="J125" s="787">
        <f t="shared" ref="J125:K125" si="61">J117+J118+J120+J121+J122+J124+J119+J123</f>
        <v>4270.3900000000003</v>
      </c>
      <c r="K125" s="787">
        <f t="shared" si="61"/>
        <v>4223.63</v>
      </c>
    </row>
    <row r="126" spans="1:11" x14ac:dyDescent="0.25">
      <c r="A126" s="1631"/>
      <c r="B126" s="1631"/>
      <c r="C126" s="1631"/>
      <c r="D126" s="1631"/>
      <c r="E126" s="1631"/>
      <c r="F126" s="45"/>
      <c r="G126" s="18"/>
      <c r="H126" s="5"/>
      <c r="I126" s="5"/>
      <c r="J126" s="5"/>
      <c r="K126" s="5"/>
    </row>
    <row r="127" spans="1:11" x14ac:dyDescent="0.25">
      <c r="A127" s="1104"/>
      <c r="B127" s="1104"/>
      <c r="C127" s="1104"/>
      <c r="D127" s="1104"/>
      <c r="E127" s="1104"/>
      <c r="F127" s="1104"/>
      <c r="G127" s="1104"/>
    </row>
    <row r="128" spans="1:11" x14ac:dyDescent="0.25">
      <c r="A128" s="5"/>
      <c r="B128" s="5"/>
      <c r="C128" s="5"/>
      <c r="D128" s="5"/>
      <c r="E128" s="5"/>
      <c r="F128" s="5"/>
      <c r="G128" s="19"/>
      <c r="H128" s="5"/>
      <c r="I128" s="5"/>
      <c r="J128" s="5"/>
      <c r="K128" s="5"/>
    </row>
    <row r="129" spans="1:11" x14ac:dyDescent="0.25">
      <c r="A129" s="1104" t="s">
        <v>153</v>
      </c>
      <c r="B129" s="1104"/>
      <c r="C129" s="1104"/>
      <c r="D129" s="1104"/>
      <c r="E129" s="1104"/>
      <c r="F129" s="1104"/>
      <c r="G129" s="1104"/>
      <c r="H129" s="1629"/>
      <c r="I129" s="1629"/>
    </row>
    <row r="130" spans="1:11" x14ac:dyDescent="0.25">
      <c r="A130" s="5"/>
      <c r="B130" s="5"/>
      <c r="C130" s="5"/>
      <c r="D130" s="5"/>
      <c r="E130" s="5"/>
      <c r="F130" s="5"/>
      <c r="G130" s="19"/>
      <c r="H130" s="5"/>
      <c r="I130" s="5"/>
      <c r="J130" s="5"/>
      <c r="K130" s="5"/>
    </row>
    <row r="131" spans="1:11" x14ac:dyDescent="0.25">
      <c r="A131" s="5"/>
      <c r="B131" s="5"/>
      <c r="C131" s="5"/>
      <c r="D131" s="5"/>
      <c r="E131" s="5"/>
      <c r="F131" s="5"/>
      <c r="G131" s="19"/>
      <c r="H131" s="5"/>
      <c r="I131" s="5"/>
      <c r="J131" s="5"/>
      <c r="K131" s="5"/>
    </row>
    <row r="132" spans="1:11" x14ac:dyDescent="0.25">
      <c r="A132" s="5"/>
      <c r="B132" s="5"/>
      <c r="C132" s="5"/>
      <c r="D132" s="5"/>
      <c r="E132" s="5"/>
      <c r="F132" s="5"/>
      <c r="G132" s="19"/>
      <c r="H132" s="5"/>
      <c r="I132" s="5"/>
      <c r="J132" s="5"/>
      <c r="K132" s="5"/>
    </row>
    <row r="133" spans="1:11" x14ac:dyDescent="0.25">
      <c r="A133" s="5"/>
      <c r="B133" s="5"/>
      <c r="C133" s="5"/>
      <c r="D133" s="5"/>
      <c r="E133" s="5"/>
      <c r="F133" s="5"/>
      <c r="G133" s="19"/>
      <c r="H133" s="5"/>
      <c r="I133" s="5"/>
      <c r="J133" s="5"/>
      <c r="K133" s="5"/>
    </row>
    <row r="134" spans="1:11" x14ac:dyDescent="0.25">
      <c r="A134" s="5"/>
      <c r="B134" s="5"/>
      <c r="C134" s="5"/>
      <c r="D134" s="5"/>
      <c r="E134" s="5"/>
      <c r="F134" s="5"/>
      <c r="G134" s="19"/>
      <c r="H134" s="5"/>
      <c r="I134" s="5"/>
      <c r="J134" s="5"/>
      <c r="K134" s="5"/>
    </row>
    <row r="135" spans="1:11" x14ac:dyDescent="0.25">
      <c r="A135" s="5"/>
      <c r="B135" s="5"/>
      <c r="C135" s="5"/>
      <c r="D135" s="5"/>
      <c r="E135" s="5"/>
      <c r="F135" s="5"/>
      <c r="G135" s="19"/>
      <c r="H135" s="5"/>
      <c r="I135" s="5"/>
      <c r="J135" s="5"/>
      <c r="K135" s="5"/>
    </row>
    <row r="136" spans="1:11" x14ac:dyDescent="0.25">
      <c r="A136" s="5"/>
      <c r="B136" s="5"/>
      <c r="C136" s="5"/>
      <c r="D136" s="5"/>
      <c r="E136" s="5"/>
      <c r="F136" s="5"/>
      <c r="G136" s="19"/>
      <c r="H136" s="5"/>
      <c r="I136" s="5"/>
      <c r="J136" s="5"/>
      <c r="K136" s="5"/>
    </row>
    <row r="137" spans="1:11" x14ac:dyDescent="0.25">
      <c r="A137" s="5"/>
      <c r="B137" s="5"/>
      <c r="C137" s="5"/>
      <c r="D137" s="5"/>
      <c r="E137" s="5"/>
      <c r="F137" s="5"/>
      <c r="G137" s="19"/>
      <c r="H137" s="5"/>
      <c r="I137" s="5"/>
      <c r="J137" s="5"/>
      <c r="K137" s="5"/>
    </row>
    <row r="138" spans="1:11" x14ac:dyDescent="0.25">
      <c r="A138" s="5"/>
      <c r="B138" s="5"/>
      <c r="C138" s="5"/>
      <c r="D138" s="5"/>
      <c r="E138" s="5"/>
      <c r="F138" s="5"/>
      <c r="G138" s="19"/>
      <c r="H138" s="5"/>
      <c r="I138" s="5"/>
      <c r="J138" s="5"/>
      <c r="K138" s="5"/>
    </row>
    <row r="139" spans="1:11" x14ac:dyDescent="0.25">
      <c r="F139" s="5"/>
      <c r="G139" s="19"/>
      <c r="H139" s="5"/>
      <c r="I139" s="5"/>
      <c r="J139" s="5"/>
      <c r="K139" s="5"/>
    </row>
  </sheetData>
  <mergeCells count="234">
    <mergeCell ref="A23:A25"/>
    <mergeCell ref="B23:B25"/>
    <mergeCell ref="C23:C25"/>
    <mergeCell ref="D23:D25"/>
    <mergeCell ref="E23:E25"/>
    <mergeCell ref="F25:G25"/>
    <mergeCell ref="A26:A27"/>
    <mergeCell ref="B26:B27"/>
    <mergeCell ref="C26:C27"/>
    <mergeCell ref="D26:D27"/>
    <mergeCell ref="E26:E27"/>
    <mergeCell ref="F27:G27"/>
    <mergeCell ref="J8:J10"/>
    <mergeCell ref="I8:I10"/>
    <mergeCell ref="A7:A10"/>
    <mergeCell ref="B7:B10"/>
    <mergeCell ref="C7:C10"/>
    <mergeCell ref="D7:D10"/>
    <mergeCell ref="E7:E10"/>
    <mergeCell ref="F7:F10"/>
    <mergeCell ref="G7:G10"/>
    <mergeCell ref="C4:G4"/>
    <mergeCell ref="A5:G5"/>
    <mergeCell ref="H8:H10"/>
    <mergeCell ref="A18:A22"/>
    <mergeCell ref="B18:B22"/>
    <mergeCell ref="C18:C22"/>
    <mergeCell ref="D18:D22"/>
    <mergeCell ref="E18:E22"/>
    <mergeCell ref="F22:G22"/>
    <mergeCell ref="A15:A17"/>
    <mergeCell ref="B15:B17"/>
    <mergeCell ref="C15:C17"/>
    <mergeCell ref="D15:D17"/>
    <mergeCell ref="E15:E17"/>
    <mergeCell ref="F17:G17"/>
    <mergeCell ref="A28:A29"/>
    <mergeCell ref="B28:B29"/>
    <mergeCell ref="C28:C29"/>
    <mergeCell ref="D28:D29"/>
    <mergeCell ref="E28:E29"/>
    <mergeCell ref="F29:G29"/>
    <mergeCell ref="A30:A33"/>
    <mergeCell ref="B30:B33"/>
    <mergeCell ref="C30:C33"/>
    <mergeCell ref="D30:D33"/>
    <mergeCell ref="E30:E33"/>
    <mergeCell ref="F33:G33"/>
    <mergeCell ref="A34:A39"/>
    <mergeCell ref="B34:B39"/>
    <mergeCell ref="C34:C39"/>
    <mergeCell ref="D34:D39"/>
    <mergeCell ref="E34:E39"/>
    <mergeCell ref="F39:G39"/>
    <mergeCell ref="A40:A45"/>
    <mergeCell ref="B40:B45"/>
    <mergeCell ref="C40:C45"/>
    <mergeCell ref="D40:D45"/>
    <mergeCell ref="E40:E45"/>
    <mergeCell ref="F45:G45"/>
    <mergeCell ref="A46:A47"/>
    <mergeCell ref="B46:B47"/>
    <mergeCell ref="C46:C47"/>
    <mergeCell ref="D46:D47"/>
    <mergeCell ref="E46:E47"/>
    <mergeCell ref="F47:G47"/>
    <mergeCell ref="E48:E49"/>
    <mergeCell ref="F49:G49"/>
    <mergeCell ref="A50:A52"/>
    <mergeCell ref="B50:B52"/>
    <mergeCell ref="C50:C52"/>
    <mergeCell ref="D50:D52"/>
    <mergeCell ref="E50:E52"/>
    <mergeCell ref="F52:G52"/>
    <mergeCell ref="C48:C49"/>
    <mergeCell ref="D48:D49"/>
    <mergeCell ref="E58:E61"/>
    <mergeCell ref="F61:G61"/>
    <mergeCell ref="A58:A61"/>
    <mergeCell ref="B58:B61"/>
    <mergeCell ref="C58:C61"/>
    <mergeCell ref="A77:A78"/>
    <mergeCell ref="B77:B78"/>
    <mergeCell ref="C77:C78"/>
    <mergeCell ref="D77:D78"/>
    <mergeCell ref="E77:E78"/>
    <mergeCell ref="F78:G78"/>
    <mergeCell ref="D58:D61"/>
    <mergeCell ref="C72:G72"/>
    <mergeCell ref="A74:A76"/>
    <mergeCell ref="B74:B76"/>
    <mergeCell ref="C74:C76"/>
    <mergeCell ref="D74:D76"/>
    <mergeCell ref="E74:E76"/>
    <mergeCell ref="F76:G76"/>
    <mergeCell ref="A66:A68"/>
    <mergeCell ref="B66:B68"/>
    <mergeCell ref="C66:C68"/>
    <mergeCell ref="D66:D68"/>
    <mergeCell ref="E66:E68"/>
    <mergeCell ref="F68:G68"/>
    <mergeCell ref="A69:A71"/>
    <mergeCell ref="B69:B71"/>
    <mergeCell ref="C69:C71"/>
    <mergeCell ref="D69:D71"/>
    <mergeCell ref="A79:A81"/>
    <mergeCell ref="B79:B81"/>
    <mergeCell ref="C79:C81"/>
    <mergeCell ref="D79:D81"/>
    <mergeCell ref="E79:E81"/>
    <mergeCell ref="F81:G81"/>
    <mergeCell ref="E69:E71"/>
    <mergeCell ref="F71:G71"/>
    <mergeCell ref="A82:A84"/>
    <mergeCell ref="B82:B84"/>
    <mergeCell ref="C82:C84"/>
    <mergeCell ref="D82:D84"/>
    <mergeCell ref="E82:E84"/>
    <mergeCell ref="F84:G84"/>
    <mergeCell ref="A85:A87"/>
    <mergeCell ref="B85:B87"/>
    <mergeCell ref="C85:C87"/>
    <mergeCell ref="D85:D87"/>
    <mergeCell ref="E85:E87"/>
    <mergeCell ref="F87:G87"/>
    <mergeCell ref="A88:A89"/>
    <mergeCell ref="B88:B89"/>
    <mergeCell ref="C88:C89"/>
    <mergeCell ref="D88:D89"/>
    <mergeCell ref="E88:E89"/>
    <mergeCell ref="F89:G89"/>
    <mergeCell ref="A90:A91"/>
    <mergeCell ref="B90:B91"/>
    <mergeCell ref="C90:C91"/>
    <mergeCell ref="D90:D91"/>
    <mergeCell ref="E90:E91"/>
    <mergeCell ref="F91:G91"/>
    <mergeCell ref="A92:A93"/>
    <mergeCell ref="B92:B93"/>
    <mergeCell ref="C92:C93"/>
    <mergeCell ref="D92:D93"/>
    <mergeCell ref="E92:E93"/>
    <mergeCell ref="F93:G93"/>
    <mergeCell ref="A94:A95"/>
    <mergeCell ref="B94:B95"/>
    <mergeCell ref="C94:C95"/>
    <mergeCell ref="D94:D95"/>
    <mergeCell ref="E94:E95"/>
    <mergeCell ref="F95:G95"/>
    <mergeCell ref="E96:E97"/>
    <mergeCell ref="F97:G97"/>
    <mergeCell ref="A117:G117"/>
    <mergeCell ref="A118:G118"/>
    <mergeCell ref="A120:G120"/>
    <mergeCell ref="C114:G114"/>
    <mergeCell ref="B115:G115"/>
    <mergeCell ref="A116:G116"/>
    <mergeCell ref="A110:A111"/>
    <mergeCell ref="B110:B111"/>
    <mergeCell ref="C110:C111"/>
    <mergeCell ref="D110:D111"/>
    <mergeCell ref="E110:E111"/>
    <mergeCell ref="F111:G111"/>
    <mergeCell ref="A112:A113"/>
    <mergeCell ref="B112:B113"/>
    <mergeCell ref="C112:C113"/>
    <mergeCell ref="D112:D113"/>
    <mergeCell ref="E112:E113"/>
    <mergeCell ref="F113:G113"/>
    <mergeCell ref="E98:E99"/>
    <mergeCell ref="F99:G99"/>
    <mergeCell ref="E107:E109"/>
    <mergeCell ref="F109:G109"/>
    <mergeCell ref="A129:I129"/>
    <mergeCell ref="A121:G121"/>
    <mergeCell ref="A122:G122"/>
    <mergeCell ref="A124:G124"/>
    <mergeCell ref="A125:G125"/>
    <mergeCell ref="A126:E126"/>
    <mergeCell ref="A127:G127"/>
    <mergeCell ref="A119:G119"/>
    <mergeCell ref="A123:G123"/>
    <mergeCell ref="E102:E104"/>
    <mergeCell ref="F104:G104"/>
    <mergeCell ref="A105:A106"/>
    <mergeCell ref="A107:A109"/>
    <mergeCell ref="B107:B109"/>
    <mergeCell ref="C107:C109"/>
    <mergeCell ref="D107:D109"/>
    <mergeCell ref="E105:E106"/>
    <mergeCell ref="F106:G106"/>
    <mergeCell ref="A96:A97"/>
    <mergeCell ref="B96:B97"/>
    <mergeCell ref="C96:C97"/>
    <mergeCell ref="A98:A99"/>
    <mergeCell ref="B98:B99"/>
    <mergeCell ref="C98:C99"/>
    <mergeCell ref="D98:D99"/>
    <mergeCell ref="B105:B106"/>
    <mergeCell ref="C105:C106"/>
    <mergeCell ref="D105:D106"/>
    <mergeCell ref="A100:A101"/>
    <mergeCell ref="B100:B101"/>
    <mergeCell ref="C100:C101"/>
    <mergeCell ref="D100:D101"/>
    <mergeCell ref="D96:D97"/>
    <mergeCell ref="A102:A104"/>
    <mergeCell ref="B102:B104"/>
    <mergeCell ref="C102:C104"/>
    <mergeCell ref="D102:D104"/>
    <mergeCell ref="E100:E101"/>
    <mergeCell ref="F101:G101"/>
    <mergeCell ref="K8:K10"/>
    <mergeCell ref="A2:K2"/>
    <mergeCell ref="H6:K6"/>
    <mergeCell ref="C14:K14"/>
    <mergeCell ref="B13:K13"/>
    <mergeCell ref="A12:K12"/>
    <mergeCell ref="A11:K11"/>
    <mergeCell ref="C73:K73"/>
    <mergeCell ref="A62:A65"/>
    <mergeCell ref="B62:B65"/>
    <mergeCell ref="C62:C65"/>
    <mergeCell ref="D62:D65"/>
    <mergeCell ref="E62:E65"/>
    <mergeCell ref="F65:G65"/>
    <mergeCell ref="A53:A57"/>
    <mergeCell ref="B53:B57"/>
    <mergeCell ref="C53:C57"/>
    <mergeCell ref="D53:D57"/>
    <mergeCell ref="E53:E57"/>
    <mergeCell ref="F57:G57"/>
    <mergeCell ref="A48:A49"/>
    <mergeCell ref="B48:B49"/>
  </mergeCells>
  <pageMargins left="1.1811023622047245" right="0.78740157480314965" top="0.35433070866141736" bottom="0.55118110236220474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9"/>
  <sheetViews>
    <sheetView showGridLines="0" zoomScale="180" zoomScaleNormal="180" workbookViewId="0">
      <selection activeCell="O63" sqref="O63"/>
    </sheetView>
  </sheetViews>
  <sheetFormatPr defaultColWidth="9.109375" defaultRowHeight="13.2" x14ac:dyDescent="0.25"/>
  <cols>
    <col min="1" max="3" width="3.33203125" style="47" customWidth="1"/>
    <col min="4" max="4" width="31.109375" style="47" customWidth="1"/>
    <col min="5" max="5" width="5.88671875" style="47" customWidth="1"/>
    <col min="6" max="6" width="10" style="47" customWidth="1"/>
    <col min="7" max="7" width="5.5546875" style="48" customWidth="1"/>
    <col min="8" max="8" width="10.109375" style="47" customWidth="1"/>
    <col min="9" max="11" width="10" style="47" customWidth="1"/>
    <col min="12" max="16384" width="9.109375" style="47"/>
  </cols>
  <sheetData>
    <row r="1" spans="1:11" s="46" customFormat="1" ht="15" customHeight="1" x14ac:dyDescent="0.25">
      <c r="A1" s="47"/>
      <c r="B1" s="47"/>
      <c r="C1" s="47"/>
      <c r="D1" s="47"/>
      <c r="E1" s="47"/>
      <c r="F1" s="47"/>
      <c r="G1" s="48"/>
    </row>
    <row r="2" spans="1:11" ht="45.75" customHeight="1" x14ac:dyDescent="0.25">
      <c r="A2" s="1270" t="s">
        <v>775</v>
      </c>
      <c r="B2" s="1270"/>
      <c r="C2" s="1270"/>
      <c r="D2" s="1270"/>
      <c r="E2" s="1270"/>
      <c r="F2" s="1270"/>
      <c r="G2" s="1270"/>
      <c r="H2" s="1270"/>
      <c r="I2" s="1270"/>
      <c r="J2" s="1270"/>
      <c r="K2" s="1270"/>
    </row>
    <row r="4" spans="1:11" ht="13.5" customHeight="1" x14ac:dyDescent="0.25">
      <c r="C4" s="1191" t="s">
        <v>592</v>
      </c>
      <c r="D4" s="1191"/>
      <c r="E4" s="1191"/>
      <c r="F4" s="1191"/>
      <c r="G4" s="1191"/>
    </row>
    <row r="5" spans="1:11" x14ac:dyDescent="0.25">
      <c r="C5" s="1333"/>
      <c r="D5" s="1333"/>
      <c r="E5" s="1333"/>
      <c r="F5" s="1333"/>
      <c r="G5" s="1333"/>
    </row>
    <row r="6" spans="1:11" ht="13.5" customHeight="1" thickBot="1" x14ac:dyDescent="0.3">
      <c r="H6" s="1195" t="s">
        <v>475</v>
      </c>
      <c r="I6" s="1195"/>
      <c r="J6" s="1195"/>
      <c r="K6" s="1195"/>
    </row>
    <row r="7" spans="1:11" s="1" customFormat="1" ht="33.75" customHeight="1" x14ac:dyDescent="0.2">
      <c r="A7" s="1253" t="s">
        <v>34</v>
      </c>
      <c r="B7" s="1185" t="s">
        <v>35</v>
      </c>
      <c r="C7" s="1258" t="s">
        <v>36</v>
      </c>
      <c r="D7" s="1187" t="s">
        <v>50</v>
      </c>
      <c r="E7" s="1253" t="s">
        <v>49</v>
      </c>
      <c r="F7" s="1253" t="s">
        <v>37</v>
      </c>
      <c r="G7" s="1264" t="s">
        <v>38</v>
      </c>
      <c r="H7" s="400" t="s">
        <v>758</v>
      </c>
      <c r="I7" s="355" t="s">
        <v>675</v>
      </c>
      <c r="J7" s="355" t="s">
        <v>720</v>
      </c>
      <c r="K7" s="355" t="s">
        <v>767</v>
      </c>
    </row>
    <row r="8" spans="1:11" s="1" customFormat="1" ht="14.25" customHeight="1" x14ac:dyDescent="0.2">
      <c r="A8" s="1254"/>
      <c r="B8" s="1186"/>
      <c r="C8" s="1259"/>
      <c r="D8" s="1188"/>
      <c r="E8" s="1254"/>
      <c r="F8" s="1254"/>
      <c r="G8" s="1265"/>
      <c r="H8" s="1192" t="s">
        <v>40</v>
      </c>
      <c r="I8" s="1026" t="s">
        <v>40</v>
      </c>
      <c r="J8" s="1026" t="s">
        <v>40</v>
      </c>
      <c r="K8" s="1026" t="s">
        <v>40</v>
      </c>
    </row>
    <row r="9" spans="1:11" s="1" customFormat="1" ht="17.25" customHeight="1" x14ac:dyDescent="0.2">
      <c r="A9" s="1255"/>
      <c r="B9" s="1257"/>
      <c r="C9" s="1260"/>
      <c r="D9" s="1188"/>
      <c r="E9" s="1262"/>
      <c r="F9" s="1255"/>
      <c r="G9" s="1266"/>
      <c r="H9" s="1193"/>
      <c r="I9" s="1027"/>
      <c r="J9" s="1027"/>
      <c r="K9" s="1027"/>
    </row>
    <row r="10" spans="1:11" s="1" customFormat="1" ht="36.6" customHeight="1" thickBot="1" x14ac:dyDescent="0.25">
      <c r="A10" s="1648"/>
      <c r="B10" s="1257"/>
      <c r="C10" s="1649"/>
      <c r="D10" s="1188"/>
      <c r="E10" s="1650"/>
      <c r="F10" s="1648"/>
      <c r="G10" s="1651"/>
      <c r="H10" s="1193"/>
      <c r="I10" s="1027"/>
      <c r="J10" s="1027"/>
      <c r="K10" s="1027"/>
    </row>
    <row r="11" spans="1:11" s="4" customFormat="1" ht="23.25" customHeight="1" thickBot="1" x14ac:dyDescent="0.25">
      <c r="A11" s="1202" t="s">
        <v>652</v>
      </c>
      <c r="B11" s="1203"/>
      <c r="C11" s="1203"/>
      <c r="D11" s="1203"/>
      <c r="E11" s="1203"/>
      <c r="F11" s="1203"/>
      <c r="G11" s="1203"/>
      <c r="H11" s="1203"/>
      <c r="I11" s="1203"/>
      <c r="J11" s="1203"/>
      <c r="K11" s="1204"/>
    </row>
    <row r="12" spans="1:11" s="4" customFormat="1" ht="17.25" customHeight="1" thickBot="1" x14ac:dyDescent="0.25">
      <c r="A12" s="1199" t="s">
        <v>239</v>
      </c>
      <c r="B12" s="1200"/>
      <c r="C12" s="1200"/>
      <c r="D12" s="1200"/>
      <c r="E12" s="1200"/>
      <c r="F12" s="1200"/>
      <c r="G12" s="1200"/>
      <c r="H12" s="1200"/>
      <c r="I12" s="1200"/>
      <c r="J12" s="1200"/>
      <c r="K12" s="1201"/>
    </row>
    <row r="13" spans="1:11" s="3" customFormat="1" ht="18" customHeight="1" thickBot="1" x14ac:dyDescent="0.25">
      <c r="A13" s="62">
        <v>1</v>
      </c>
      <c r="B13" s="1196" t="s">
        <v>240</v>
      </c>
      <c r="C13" s="1197"/>
      <c r="D13" s="1197"/>
      <c r="E13" s="1197"/>
      <c r="F13" s="1197"/>
      <c r="G13" s="1197"/>
      <c r="H13" s="1197"/>
      <c r="I13" s="1197"/>
      <c r="J13" s="1197"/>
      <c r="K13" s="1198"/>
    </row>
    <row r="14" spans="1:11" s="3" customFormat="1" ht="18" customHeight="1" thickBot="1" x14ac:dyDescent="0.25">
      <c r="A14" s="23">
        <v>1</v>
      </c>
      <c r="B14" s="118">
        <v>1</v>
      </c>
      <c r="C14" s="1168" t="s">
        <v>241</v>
      </c>
      <c r="D14" s="1169"/>
      <c r="E14" s="1169"/>
      <c r="F14" s="1169"/>
      <c r="G14" s="1169"/>
      <c r="H14" s="1169"/>
      <c r="I14" s="1169"/>
      <c r="J14" s="1169"/>
      <c r="K14" s="1170"/>
    </row>
    <row r="15" spans="1:11" s="3" customFormat="1" ht="16.5" hidden="1" customHeight="1" x14ac:dyDescent="0.2">
      <c r="A15" s="1053">
        <v>1</v>
      </c>
      <c r="B15" s="1056">
        <v>1</v>
      </c>
      <c r="C15" s="1059">
        <v>1</v>
      </c>
      <c r="D15" s="1087" t="s">
        <v>242</v>
      </c>
      <c r="E15" s="1122">
        <v>2</v>
      </c>
      <c r="F15" s="446" t="s">
        <v>243</v>
      </c>
      <c r="G15" s="431" t="s">
        <v>72</v>
      </c>
      <c r="H15" s="447"/>
      <c r="I15" s="448"/>
      <c r="J15" s="448"/>
      <c r="K15" s="448"/>
    </row>
    <row r="16" spans="1:11" s="1" customFormat="1" ht="15" hidden="1" customHeight="1" x14ac:dyDescent="0.2">
      <c r="A16" s="1054"/>
      <c r="B16" s="1057"/>
      <c r="C16" s="1059"/>
      <c r="D16" s="1087"/>
      <c r="E16" s="1122"/>
      <c r="F16" s="302" t="s">
        <v>243</v>
      </c>
      <c r="G16" s="192" t="s">
        <v>244</v>
      </c>
      <c r="H16" s="214"/>
      <c r="I16" s="219"/>
      <c r="J16" s="219"/>
      <c r="K16" s="219"/>
    </row>
    <row r="17" spans="1:11" s="1" customFormat="1" ht="15" hidden="1" customHeight="1" x14ac:dyDescent="0.2">
      <c r="A17" s="1054"/>
      <c r="B17" s="1057"/>
      <c r="C17" s="1059"/>
      <c r="D17" s="1087"/>
      <c r="E17" s="1122"/>
      <c r="F17" s="302" t="s">
        <v>243</v>
      </c>
      <c r="G17" s="192" t="s">
        <v>560</v>
      </c>
      <c r="H17" s="200"/>
      <c r="I17" s="100"/>
      <c r="J17" s="100"/>
      <c r="K17" s="100"/>
    </row>
    <row r="18" spans="1:11" s="1" customFormat="1" ht="15" hidden="1" customHeight="1" thickBot="1" x14ac:dyDescent="0.25">
      <c r="A18" s="1054"/>
      <c r="B18" s="1057"/>
      <c r="C18" s="1059"/>
      <c r="D18" s="1087"/>
      <c r="E18" s="1122"/>
      <c r="F18" s="17" t="s">
        <v>243</v>
      </c>
      <c r="G18" s="304" t="s">
        <v>73</v>
      </c>
      <c r="H18" s="200"/>
      <c r="I18" s="100"/>
      <c r="J18" s="100"/>
      <c r="K18" s="100"/>
    </row>
    <row r="19" spans="1:11" s="1" customFormat="1" ht="14.25" hidden="1" customHeight="1" thickBot="1" x14ac:dyDescent="0.25">
      <c r="A19" s="1055"/>
      <c r="B19" s="1058"/>
      <c r="C19" s="1060"/>
      <c r="D19" s="1088"/>
      <c r="E19" s="1095"/>
      <c r="F19" s="1127" t="s">
        <v>46</v>
      </c>
      <c r="G19" s="1128"/>
      <c r="H19" s="204">
        <f t="shared" ref="H19:I19" si="0">H15+H16+H18</f>
        <v>0</v>
      </c>
      <c r="I19" s="106">
        <f t="shared" si="0"/>
        <v>0</v>
      </c>
      <c r="J19" s="106">
        <f t="shared" ref="J19:K19" si="1">J15+J16+J18</f>
        <v>0</v>
      </c>
      <c r="K19" s="106">
        <f t="shared" si="1"/>
        <v>0</v>
      </c>
    </row>
    <row r="20" spans="1:11" s="1" customFormat="1" ht="15" hidden="1" customHeight="1" x14ac:dyDescent="0.2">
      <c r="A20" s="1053">
        <v>1</v>
      </c>
      <c r="B20" s="1056">
        <v>1</v>
      </c>
      <c r="C20" s="1386">
        <v>2</v>
      </c>
      <c r="D20" s="1077" t="s">
        <v>510</v>
      </c>
      <c r="E20" s="1285">
        <v>7</v>
      </c>
      <c r="F20" s="586" t="s">
        <v>245</v>
      </c>
      <c r="G20" s="929" t="s">
        <v>244</v>
      </c>
      <c r="H20" s="131"/>
      <c r="I20" s="131"/>
      <c r="J20" s="131"/>
      <c r="K20" s="131"/>
    </row>
    <row r="21" spans="1:11" s="1" customFormat="1" ht="15" hidden="1" customHeight="1" x14ac:dyDescent="0.2">
      <c r="A21" s="1054"/>
      <c r="B21" s="1057"/>
      <c r="C21" s="1387"/>
      <c r="D21" s="1246"/>
      <c r="E21" s="1286"/>
      <c r="F21" s="589" t="s">
        <v>245</v>
      </c>
      <c r="G21" s="941" t="s">
        <v>73</v>
      </c>
      <c r="H21" s="100"/>
      <c r="I21" s="100"/>
      <c r="J21" s="100"/>
      <c r="K21" s="100"/>
    </row>
    <row r="22" spans="1:11" s="1" customFormat="1" ht="13.2" hidden="1" customHeight="1" thickBot="1" x14ac:dyDescent="0.25">
      <c r="A22" s="1054"/>
      <c r="B22" s="1057"/>
      <c r="C22" s="1387"/>
      <c r="D22" s="1246"/>
      <c r="E22" s="1286"/>
      <c r="F22" s="613" t="s">
        <v>245</v>
      </c>
      <c r="G22" s="939" t="s">
        <v>105</v>
      </c>
      <c r="H22" s="555"/>
      <c r="I22" s="490"/>
      <c r="J22" s="490"/>
      <c r="K22" s="490"/>
    </row>
    <row r="23" spans="1:11" s="1" customFormat="1" ht="13.2" hidden="1" customHeight="1" thickBot="1" x14ac:dyDescent="0.25">
      <c r="A23" s="1055"/>
      <c r="B23" s="1058"/>
      <c r="C23" s="1388"/>
      <c r="D23" s="1123"/>
      <c r="E23" s="1287"/>
      <c r="F23" s="1081" t="s">
        <v>46</v>
      </c>
      <c r="G23" s="1082"/>
      <c r="H23" s="265">
        <f t="shared" ref="H23:I23" si="2">H20+H21+H22</f>
        <v>0</v>
      </c>
      <c r="I23" s="266">
        <f t="shared" si="2"/>
        <v>0</v>
      </c>
      <c r="J23" s="266">
        <f t="shared" ref="J23:K23" si="3">J20+J21+J22</f>
        <v>0</v>
      </c>
      <c r="K23" s="266">
        <f t="shared" si="3"/>
        <v>0</v>
      </c>
    </row>
    <row r="24" spans="1:11" s="1" customFormat="1" ht="15" hidden="1" customHeight="1" thickBot="1" x14ac:dyDescent="0.25">
      <c r="A24" s="1053">
        <v>1</v>
      </c>
      <c r="B24" s="1056">
        <v>1</v>
      </c>
      <c r="C24" s="1094">
        <v>3</v>
      </c>
      <c r="D24" s="1271" t="s">
        <v>479</v>
      </c>
      <c r="E24" s="1248">
        <v>13</v>
      </c>
      <c r="F24" s="706" t="s">
        <v>167</v>
      </c>
      <c r="G24" s="652" t="s">
        <v>72</v>
      </c>
      <c r="H24" s="214"/>
      <c r="I24" s="697"/>
      <c r="J24" s="697"/>
      <c r="K24" s="697"/>
    </row>
    <row r="25" spans="1:11" s="1" customFormat="1" ht="13.5" hidden="1" customHeight="1" thickBot="1" x14ac:dyDescent="0.25">
      <c r="A25" s="1055"/>
      <c r="B25" s="1058"/>
      <c r="C25" s="1095"/>
      <c r="D25" s="1272"/>
      <c r="E25" s="1250"/>
      <c r="F25" s="1081" t="s">
        <v>46</v>
      </c>
      <c r="G25" s="1082"/>
      <c r="H25" s="199">
        <f t="shared" ref="H25:I25" si="4">H24</f>
        <v>0</v>
      </c>
      <c r="I25" s="102">
        <f t="shared" si="4"/>
        <v>0</v>
      </c>
      <c r="J25" s="102">
        <f t="shared" ref="J25:K25" si="5">J24</f>
        <v>0</v>
      </c>
      <c r="K25" s="102">
        <f t="shared" si="5"/>
        <v>0</v>
      </c>
    </row>
    <row r="26" spans="1:11" s="1" customFormat="1" ht="15" hidden="1" customHeight="1" thickBot="1" x14ac:dyDescent="0.25">
      <c r="A26" s="1053">
        <v>1</v>
      </c>
      <c r="B26" s="1056">
        <v>1</v>
      </c>
      <c r="C26" s="1094">
        <v>4</v>
      </c>
      <c r="D26" s="1077" t="s">
        <v>246</v>
      </c>
      <c r="E26" s="1652" t="s">
        <v>30</v>
      </c>
      <c r="F26" s="306" t="s">
        <v>243</v>
      </c>
      <c r="G26" s="164" t="s">
        <v>72</v>
      </c>
      <c r="H26" s="203"/>
      <c r="I26" s="160"/>
      <c r="J26" s="160"/>
      <c r="K26" s="160"/>
    </row>
    <row r="27" spans="1:11" s="1" customFormat="1" ht="15" hidden="1" customHeight="1" thickBot="1" x14ac:dyDescent="0.25">
      <c r="A27" s="1055"/>
      <c r="B27" s="1058"/>
      <c r="C27" s="1095"/>
      <c r="D27" s="1123"/>
      <c r="E27" s="1654"/>
      <c r="F27" s="1081" t="s">
        <v>46</v>
      </c>
      <c r="G27" s="1082"/>
      <c r="H27" s="199"/>
      <c r="I27" s="102"/>
      <c r="J27" s="102"/>
      <c r="K27" s="102"/>
    </row>
    <row r="28" spans="1:11" s="1" customFormat="1" ht="15" hidden="1" customHeight="1" thickBot="1" x14ac:dyDescent="0.25">
      <c r="A28" s="1053">
        <v>1</v>
      </c>
      <c r="B28" s="1056">
        <v>1</v>
      </c>
      <c r="C28" s="1094">
        <v>5</v>
      </c>
      <c r="D28" s="1077" t="s">
        <v>248</v>
      </c>
      <c r="E28" s="1652">
        <v>13</v>
      </c>
      <c r="F28" s="306" t="s">
        <v>243</v>
      </c>
      <c r="G28" s="164" t="s">
        <v>72</v>
      </c>
      <c r="H28" s="203"/>
      <c r="I28" s="160"/>
      <c r="J28" s="160"/>
      <c r="K28" s="160"/>
    </row>
    <row r="29" spans="1:11" s="1" customFormat="1" ht="15.75" hidden="1" customHeight="1" thickBot="1" x14ac:dyDescent="0.25">
      <c r="A29" s="1055"/>
      <c r="B29" s="1058"/>
      <c r="C29" s="1095"/>
      <c r="D29" s="1123"/>
      <c r="E29" s="1654"/>
      <c r="F29" s="1081" t="s">
        <v>46</v>
      </c>
      <c r="G29" s="1082"/>
      <c r="H29" s="199"/>
      <c r="I29" s="102"/>
      <c r="J29" s="102"/>
      <c r="K29" s="102"/>
    </row>
    <row r="30" spans="1:11" s="1" customFormat="1" ht="12.75" hidden="1" customHeight="1" x14ac:dyDescent="0.2">
      <c r="A30" s="1053">
        <v>1</v>
      </c>
      <c r="B30" s="1056">
        <v>1</v>
      </c>
      <c r="C30" s="1094">
        <v>6</v>
      </c>
      <c r="D30" s="1077" t="s">
        <v>249</v>
      </c>
      <c r="E30" s="1652" t="s">
        <v>511</v>
      </c>
      <c r="F30" s="158" t="s">
        <v>329</v>
      </c>
      <c r="G30" s="166" t="s">
        <v>244</v>
      </c>
      <c r="H30" s="203"/>
      <c r="I30" s="160"/>
      <c r="J30" s="160"/>
      <c r="K30" s="160"/>
    </row>
    <row r="31" spans="1:11" s="1" customFormat="1" ht="12" hidden="1" customHeight="1" x14ac:dyDescent="0.2">
      <c r="A31" s="1054"/>
      <c r="B31" s="1057"/>
      <c r="C31" s="1122"/>
      <c r="D31" s="1246"/>
      <c r="E31" s="1653"/>
      <c r="F31" s="170" t="s">
        <v>329</v>
      </c>
      <c r="G31" s="164" t="s">
        <v>72</v>
      </c>
      <c r="H31" s="203"/>
      <c r="I31" s="160"/>
      <c r="J31" s="160"/>
      <c r="K31" s="160"/>
    </row>
    <row r="32" spans="1:11" s="1" customFormat="1" ht="12" hidden="1" customHeight="1" thickBot="1" x14ac:dyDescent="0.25">
      <c r="A32" s="1054"/>
      <c r="B32" s="1057"/>
      <c r="C32" s="1122"/>
      <c r="D32" s="1246"/>
      <c r="E32" s="1653"/>
      <c r="F32" s="170" t="s">
        <v>329</v>
      </c>
      <c r="G32" s="286" t="s">
        <v>560</v>
      </c>
      <c r="H32" s="203"/>
      <c r="I32" s="160"/>
      <c r="J32" s="160"/>
      <c r="K32" s="160"/>
    </row>
    <row r="33" spans="1:11" s="1" customFormat="1" ht="12.6" hidden="1" customHeight="1" thickBot="1" x14ac:dyDescent="0.25">
      <c r="A33" s="1055"/>
      <c r="B33" s="1058"/>
      <c r="C33" s="1095"/>
      <c r="D33" s="1123"/>
      <c r="E33" s="1654"/>
      <c r="F33" s="1127" t="s">
        <v>46</v>
      </c>
      <c r="G33" s="1128"/>
      <c r="H33" s="199">
        <f t="shared" ref="H33:I33" si="6">H30+H31+H32</f>
        <v>0</v>
      </c>
      <c r="I33" s="102">
        <f t="shared" si="6"/>
        <v>0</v>
      </c>
      <c r="J33" s="102">
        <f t="shared" ref="J33:K33" si="7">J30+J31+J32</f>
        <v>0</v>
      </c>
      <c r="K33" s="102">
        <f t="shared" si="7"/>
        <v>0</v>
      </c>
    </row>
    <row r="34" spans="1:11" s="1" customFormat="1" ht="15" customHeight="1" thickBot="1" x14ac:dyDescent="0.25">
      <c r="A34" s="1053">
        <v>1</v>
      </c>
      <c r="B34" s="1056">
        <v>1</v>
      </c>
      <c r="C34" s="1094">
        <v>7</v>
      </c>
      <c r="D34" s="1159" t="s">
        <v>251</v>
      </c>
      <c r="E34" s="1655" t="s">
        <v>392</v>
      </c>
      <c r="F34" s="606" t="s">
        <v>167</v>
      </c>
      <c r="G34" s="790" t="s">
        <v>72</v>
      </c>
      <c r="H34" s="555">
        <v>14</v>
      </c>
      <c r="I34" s="490">
        <v>20</v>
      </c>
      <c r="J34" s="490">
        <v>55</v>
      </c>
      <c r="K34" s="490">
        <v>60</v>
      </c>
    </row>
    <row r="35" spans="1:11" s="1" customFormat="1" ht="15" customHeight="1" thickBot="1" x14ac:dyDescent="0.25">
      <c r="A35" s="1055"/>
      <c r="B35" s="1058"/>
      <c r="C35" s="1095"/>
      <c r="D35" s="1167"/>
      <c r="E35" s="1656"/>
      <c r="F35" s="1081" t="s">
        <v>46</v>
      </c>
      <c r="G35" s="1099"/>
      <c r="H35" s="265">
        <f t="shared" ref="H35:I35" si="8">H34</f>
        <v>14</v>
      </c>
      <c r="I35" s="266">
        <f t="shared" si="8"/>
        <v>20</v>
      </c>
      <c r="J35" s="266">
        <f t="shared" ref="J35:K35" si="9">J34</f>
        <v>55</v>
      </c>
      <c r="K35" s="266">
        <f t="shared" si="9"/>
        <v>60</v>
      </c>
    </row>
    <row r="36" spans="1:11" s="1" customFormat="1" ht="15" customHeight="1" thickBot="1" x14ac:dyDescent="0.25">
      <c r="A36" s="1053">
        <v>1</v>
      </c>
      <c r="B36" s="1056">
        <v>1</v>
      </c>
      <c r="C36" s="1094">
        <v>8</v>
      </c>
      <c r="D36" s="1067" t="s">
        <v>570</v>
      </c>
      <c r="E36" s="1094">
        <v>13</v>
      </c>
      <c r="F36" s="606" t="s">
        <v>167</v>
      </c>
      <c r="G36" s="86" t="s">
        <v>72</v>
      </c>
      <c r="H36" s="374">
        <v>115</v>
      </c>
      <c r="I36" s="452">
        <v>130</v>
      </c>
      <c r="J36" s="452">
        <v>140</v>
      </c>
      <c r="K36" s="452">
        <v>140</v>
      </c>
    </row>
    <row r="37" spans="1:11" s="1" customFormat="1" ht="27.75" customHeight="1" thickBot="1" x14ac:dyDescent="0.25">
      <c r="A37" s="1055"/>
      <c r="B37" s="1058"/>
      <c r="C37" s="1095"/>
      <c r="D37" s="1069"/>
      <c r="E37" s="1095"/>
      <c r="F37" s="1081" t="s">
        <v>46</v>
      </c>
      <c r="G37" s="1082"/>
      <c r="H37" s="265">
        <f t="shared" ref="H37:I37" si="10">H36</f>
        <v>115</v>
      </c>
      <c r="I37" s="266">
        <f t="shared" si="10"/>
        <v>130</v>
      </c>
      <c r="J37" s="266">
        <f t="shared" ref="J37:K37" si="11">J36</f>
        <v>140</v>
      </c>
      <c r="K37" s="266">
        <f t="shared" si="11"/>
        <v>140</v>
      </c>
    </row>
    <row r="38" spans="1:11" s="1" customFormat="1" ht="15.75" hidden="1" customHeight="1" x14ac:dyDescent="0.2">
      <c r="A38" s="1053">
        <v>1</v>
      </c>
      <c r="B38" s="1056">
        <v>1</v>
      </c>
      <c r="C38" s="1046">
        <v>9</v>
      </c>
      <c r="D38" s="1271" t="s">
        <v>230</v>
      </c>
      <c r="E38" s="1249" t="s">
        <v>31</v>
      </c>
      <c r="F38" s="706" t="s">
        <v>250</v>
      </c>
      <c r="G38" s="652" t="s">
        <v>72</v>
      </c>
      <c r="H38" s="214"/>
      <c r="I38" s="697"/>
      <c r="J38" s="697"/>
      <c r="K38" s="697"/>
    </row>
    <row r="39" spans="1:11" s="1" customFormat="1" ht="14.25" hidden="1" customHeight="1" x14ac:dyDescent="0.2">
      <c r="A39" s="1054"/>
      <c r="B39" s="1057"/>
      <c r="C39" s="1059"/>
      <c r="D39" s="1334"/>
      <c r="E39" s="1249"/>
      <c r="F39" s="305" t="s">
        <v>250</v>
      </c>
      <c r="G39" s="21" t="s">
        <v>105</v>
      </c>
      <c r="H39" s="200"/>
      <c r="I39" s="100"/>
      <c r="J39" s="100"/>
      <c r="K39" s="100"/>
    </row>
    <row r="40" spans="1:11" s="1" customFormat="1" ht="4.5" hidden="1" customHeight="1" thickBot="1" x14ac:dyDescent="0.25">
      <c r="A40" s="1054"/>
      <c r="B40" s="1057"/>
      <c r="C40" s="1059"/>
      <c r="D40" s="1334"/>
      <c r="E40" s="1249"/>
      <c r="F40" s="305" t="s">
        <v>250</v>
      </c>
      <c r="G40" s="21" t="s">
        <v>73</v>
      </c>
      <c r="H40" s="200"/>
      <c r="I40" s="100"/>
      <c r="J40" s="100"/>
      <c r="K40" s="100"/>
    </row>
    <row r="41" spans="1:11" s="1" customFormat="1" ht="14.25" hidden="1" customHeight="1" thickBot="1" x14ac:dyDescent="0.25">
      <c r="A41" s="1055"/>
      <c r="B41" s="1058"/>
      <c r="C41" s="1059"/>
      <c r="D41" s="1272"/>
      <c r="E41" s="1249"/>
      <c r="F41" s="1127" t="s">
        <v>46</v>
      </c>
      <c r="G41" s="1128"/>
      <c r="H41" s="199">
        <f t="shared" ref="H41:I41" si="12">H38+H39+H40</f>
        <v>0</v>
      </c>
      <c r="I41" s="102">
        <f t="shared" si="12"/>
        <v>0</v>
      </c>
      <c r="J41" s="102">
        <f t="shared" ref="J41:K41" si="13">J38+J39+J40</f>
        <v>0</v>
      </c>
      <c r="K41" s="102">
        <f t="shared" si="13"/>
        <v>0</v>
      </c>
    </row>
    <row r="42" spans="1:11" s="1" customFormat="1" ht="12.75" hidden="1" customHeight="1" x14ac:dyDescent="0.2">
      <c r="A42" s="1053">
        <v>1</v>
      </c>
      <c r="B42" s="1038">
        <v>1</v>
      </c>
      <c r="C42" s="1386">
        <v>12</v>
      </c>
      <c r="D42" s="1246" t="s">
        <v>664</v>
      </c>
      <c r="E42" s="1659">
        <v>13</v>
      </c>
      <c r="F42" s="791" t="s">
        <v>167</v>
      </c>
      <c r="G42" s="181" t="s">
        <v>72</v>
      </c>
      <c r="H42" s="202"/>
      <c r="I42" s="103"/>
      <c r="J42" s="103"/>
      <c r="K42" s="103"/>
    </row>
    <row r="43" spans="1:11" s="1" customFormat="1" ht="13.5" hidden="1" customHeight="1" thickBot="1" x14ac:dyDescent="0.25">
      <c r="A43" s="1054"/>
      <c r="B43" s="1038"/>
      <c r="C43" s="1387"/>
      <c r="D43" s="1246"/>
      <c r="E43" s="1659"/>
      <c r="F43" s="712" t="s">
        <v>167</v>
      </c>
      <c r="G43" s="661" t="s">
        <v>105</v>
      </c>
      <c r="H43" s="507"/>
      <c r="I43" s="543"/>
      <c r="J43" s="543"/>
      <c r="K43" s="543"/>
    </row>
    <row r="44" spans="1:11" s="1" customFormat="1" ht="14.25" hidden="1" customHeight="1" thickBot="1" x14ac:dyDescent="0.25">
      <c r="A44" s="1055"/>
      <c r="B44" s="1038"/>
      <c r="C44" s="1387"/>
      <c r="D44" s="1246"/>
      <c r="E44" s="1660"/>
      <c r="F44" s="1081" t="s">
        <v>46</v>
      </c>
      <c r="G44" s="1082"/>
      <c r="H44" s="265">
        <f t="shared" ref="H44:I44" si="14">H42+H43</f>
        <v>0</v>
      </c>
      <c r="I44" s="266">
        <f t="shared" si="14"/>
        <v>0</v>
      </c>
      <c r="J44" s="266">
        <f t="shared" ref="J44:K44" si="15">J42+J43</f>
        <v>0</v>
      </c>
      <c r="K44" s="266">
        <f t="shared" si="15"/>
        <v>0</v>
      </c>
    </row>
    <row r="45" spans="1:11" s="1" customFormat="1" ht="15" customHeight="1" thickBot="1" x14ac:dyDescent="0.25">
      <c r="A45" s="303">
        <v>1</v>
      </c>
      <c r="B45" s="230">
        <v>1</v>
      </c>
      <c r="C45" s="1657" t="s">
        <v>43</v>
      </c>
      <c r="D45" s="1658"/>
      <c r="E45" s="1658"/>
      <c r="F45" s="1224"/>
      <c r="G45" s="1225"/>
      <c r="H45" s="417">
        <f>H19+H23+H25+H27+H29+H33+H35+H37+H41+H44</f>
        <v>129</v>
      </c>
      <c r="I45" s="417">
        <f>I19+I23+I25+I27+I29+I33+I35+I37+I41+I44</f>
        <v>150</v>
      </c>
      <c r="J45" s="417">
        <f>J19+J23+J25+J27+J29+J33+J35+J37+J41+J44</f>
        <v>195</v>
      </c>
      <c r="K45" s="417">
        <f>K19+K23+K25+K27+K29+K33+K35+K37+K41+K44</f>
        <v>200</v>
      </c>
    </row>
    <row r="46" spans="1:11" s="3" customFormat="1" ht="14.25" customHeight="1" thickBot="1" x14ac:dyDescent="0.25">
      <c r="A46" s="23">
        <v>1</v>
      </c>
      <c r="B46" s="49">
        <v>2</v>
      </c>
      <c r="C46" s="1168" t="s">
        <v>253</v>
      </c>
      <c r="D46" s="1169"/>
      <c r="E46" s="1169"/>
      <c r="F46" s="1169"/>
      <c r="G46" s="1169"/>
      <c r="H46" s="1169"/>
      <c r="I46" s="1169"/>
      <c r="J46" s="1169"/>
      <c r="K46" s="1170"/>
    </row>
    <row r="47" spans="1:11" s="1" customFormat="1" ht="21.75" hidden="1" customHeight="1" thickBot="1" x14ac:dyDescent="0.25">
      <c r="A47" s="1053">
        <v>1</v>
      </c>
      <c r="B47" s="1056">
        <v>2</v>
      </c>
      <c r="C47" s="1059">
        <v>1</v>
      </c>
      <c r="D47" s="1534" t="s">
        <v>254</v>
      </c>
      <c r="E47" s="1286">
        <v>13</v>
      </c>
      <c r="F47" s="170" t="s">
        <v>243</v>
      </c>
      <c r="G47" s="449" t="s">
        <v>72</v>
      </c>
      <c r="H47" s="408"/>
      <c r="I47" s="333"/>
      <c r="J47" s="333"/>
      <c r="K47" s="333"/>
    </row>
    <row r="48" spans="1:11" s="1" customFormat="1" ht="21.75" hidden="1" customHeight="1" thickBot="1" x14ac:dyDescent="0.25">
      <c r="A48" s="1055"/>
      <c r="B48" s="1058"/>
      <c r="C48" s="1060"/>
      <c r="D48" s="1563"/>
      <c r="E48" s="1287"/>
      <c r="F48" s="1081" t="s">
        <v>46</v>
      </c>
      <c r="G48" s="1082"/>
      <c r="H48" s="95"/>
      <c r="I48" s="102"/>
      <c r="J48" s="102"/>
      <c r="K48" s="102"/>
    </row>
    <row r="49" spans="1:12" s="1" customFormat="1" ht="16.5" hidden="1" customHeight="1" x14ac:dyDescent="0.2">
      <c r="A49" s="1053">
        <v>1</v>
      </c>
      <c r="B49" s="1056">
        <v>2</v>
      </c>
      <c r="C49" s="1094">
        <v>2</v>
      </c>
      <c r="D49" s="1661" t="s">
        <v>255</v>
      </c>
      <c r="E49" s="1652">
        <v>13</v>
      </c>
      <c r="F49" s="306" t="s">
        <v>243</v>
      </c>
      <c r="G49" s="166" t="s">
        <v>72</v>
      </c>
      <c r="H49" s="234"/>
      <c r="I49" s="235"/>
      <c r="J49" s="235"/>
      <c r="K49" s="235"/>
    </row>
    <row r="50" spans="1:12" s="1" customFormat="1" ht="16.5" hidden="1" customHeight="1" thickBot="1" x14ac:dyDescent="0.25">
      <c r="A50" s="1054"/>
      <c r="B50" s="1057"/>
      <c r="C50" s="1122"/>
      <c r="D50" s="1661"/>
      <c r="E50" s="1653"/>
      <c r="F50" s="306" t="s">
        <v>243</v>
      </c>
      <c r="G50" s="164" t="s">
        <v>105</v>
      </c>
      <c r="H50" s="163"/>
      <c r="I50" s="160"/>
      <c r="J50" s="160"/>
      <c r="K50" s="160"/>
    </row>
    <row r="51" spans="1:12" s="1" customFormat="1" ht="16.5" hidden="1" customHeight="1" thickBot="1" x14ac:dyDescent="0.25">
      <c r="A51" s="1055"/>
      <c r="B51" s="1058"/>
      <c r="C51" s="1095"/>
      <c r="D51" s="1661"/>
      <c r="E51" s="1654"/>
      <c r="F51" s="1081" t="s">
        <v>46</v>
      </c>
      <c r="G51" s="1128"/>
      <c r="H51" s="920"/>
      <c r="I51" s="921"/>
      <c r="J51" s="102"/>
      <c r="K51" s="102"/>
    </row>
    <row r="52" spans="1:12" s="1" customFormat="1" ht="16.5" hidden="1" customHeight="1" thickBot="1" x14ac:dyDescent="0.25">
      <c r="A52" s="1053">
        <v>1</v>
      </c>
      <c r="B52" s="1056">
        <v>2</v>
      </c>
      <c r="C52" s="1386">
        <v>3</v>
      </c>
      <c r="D52" s="1533" t="s">
        <v>256</v>
      </c>
      <c r="E52" s="1652">
        <v>13</v>
      </c>
      <c r="F52" s="919" t="s">
        <v>243</v>
      </c>
      <c r="G52" s="922" t="s">
        <v>72</v>
      </c>
      <c r="H52" s="933"/>
      <c r="I52" s="940"/>
      <c r="J52" s="925"/>
      <c r="K52" s="925"/>
    </row>
    <row r="53" spans="1:12" s="1" customFormat="1" ht="15.75" hidden="1" customHeight="1" thickBot="1" x14ac:dyDescent="0.25">
      <c r="A53" s="1055"/>
      <c r="B53" s="1058"/>
      <c r="C53" s="1387"/>
      <c r="D53" s="1534"/>
      <c r="E53" s="1653"/>
      <c r="F53" s="1127" t="s">
        <v>46</v>
      </c>
      <c r="G53" s="1498"/>
      <c r="H53" s="265">
        <f>H52</f>
        <v>0</v>
      </c>
      <c r="I53" s="265">
        <f t="shared" ref="I53:K53" si="16">I52</f>
        <v>0</v>
      </c>
      <c r="J53" s="265">
        <f t="shared" si="16"/>
        <v>0</v>
      </c>
      <c r="K53" s="265">
        <f t="shared" si="16"/>
        <v>0</v>
      </c>
    </row>
    <row r="54" spans="1:12" s="1" customFormat="1" ht="12" hidden="1" customHeight="1" thickBot="1" x14ac:dyDescent="0.25">
      <c r="A54" s="1053">
        <v>1</v>
      </c>
      <c r="B54" s="1056">
        <v>2</v>
      </c>
      <c r="C54" s="1094">
        <v>4</v>
      </c>
      <c r="D54" s="1328" t="s">
        <v>526</v>
      </c>
      <c r="E54" s="1248">
        <v>7</v>
      </c>
      <c r="F54" s="302" t="s">
        <v>243</v>
      </c>
      <c r="G54" s="11" t="s">
        <v>560</v>
      </c>
      <c r="H54" s="293"/>
      <c r="I54" s="103"/>
      <c r="J54" s="103"/>
      <c r="K54" s="103"/>
    </row>
    <row r="55" spans="1:12" s="1" customFormat="1" ht="12" hidden="1" customHeight="1" thickBot="1" x14ac:dyDescent="0.25">
      <c r="A55" s="1055"/>
      <c r="B55" s="1058"/>
      <c r="C55" s="1095"/>
      <c r="D55" s="1330"/>
      <c r="E55" s="1250"/>
      <c r="F55" s="1127" t="s">
        <v>46</v>
      </c>
      <c r="G55" s="1128"/>
      <c r="H55" s="213">
        <f t="shared" ref="H55:I55" si="17">H54</f>
        <v>0</v>
      </c>
      <c r="I55" s="213">
        <f t="shared" si="17"/>
        <v>0</v>
      </c>
      <c r="J55" s="213">
        <f t="shared" ref="J55:K55" si="18">J54</f>
        <v>0</v>
      </c>
      <c r="K55" s="213">
        <f t="shared" si="18"/>
        <v>0</v>
      </c>
    </row>
    <row r="56" spans="1:12" s="1" customFormat="1" ht="15" customHeight="1" x14ac:dyDescent="0.2">
      <c r="A56" s="1053">
        <v>1</v>
      </c>
      <c r="B56" s="1056">
        <v>2</v>
      </c>
      <c r="C56" s="1094">
        <v>5</v>
      </c>
      <c r="D56" s="1048" t="s">
        <v>728</v>
      </c>
      <c r="E56" s="1232" t="s">
        <v>786</v>
      </c>
      <c r="F56" s="791" t="s">
        <v>167</v>
      </c>
      <c r="G56" s="71" t="s">
        <v>244</v>
      </c>
      <c r="H56" s="200"/>
      <c r="I56" s="100">
        <v>294.2</v>
      </c>
      <c r="J56" s="103"/>
      <c r="K56" s="103"/>
    </row>
    <row r="57" spans="1:12" s="1" customFormat="1" ht="15" customHeight="1" thickBot="1" x14ac:dyDescent="0.25">
      <c r="A57" s="1054"/>
      <c r="B57" s="1057"/>
      <c r="C57" s="1122"/>
      <c r="D57" s="1550"/>
      <c r="E57" s="1122"/>
      <c r="F57" s="792" t="s">
        <v>167</v>
      </c>
      <c r="G57" s="545" t="s">
        <v>73</v>
      </c>
      <c r="H57" s="555"/>
      <c r="I57" s="490">
        <v>450</v>
      </c>
      <c r="J57" s="543"/>
      <c r="K57" s="543"/>
      <c r="L57" s="527"/>
    </row>
    <row r="58" spans="1:12" s="1" customFormat="1" ht="22.2" customHeight="1" thickBot="1" x14ac:dyDescent="0.25">
      <c r="A58" s="1055"/>
      <c r="B58" s="1058"/>
      <c r="C58" s="1095"/>
      <c r="D58" s="1332"/>
      <c r="E58" s="1447"/>
      <c r="F58" s="1081" t="s">
        <v>46</v>
      </c>
      <c r="G58" s="1099"/>
      <c r="H58" s="265">
        <f>H56+H57</f>
        <v>0</v>
      </c>
      <c r="I58" s="265">
        <f>I56+I57</f>
        <v>744.2</v>
      </c>
      <c r="J58" s="265">
        <f>J56+J57</f>
        <v>0</v>
      </c>
      <c r="K58" s="265">
        <f>K56+K57</f>
        <v>0</v>
      </c>
    </row>
    <row r="59" spans="1:12" s="1" customFormat="1" ht="15" customHeight="1" thickBot="1" x14ac:dyDescent="0.25">
      <c r="A59" s="303">
        <v>1</v>
      </c>
      <c r="B59" s="230">
        <v>2</v>
      </c>
      <c r="C59" s="1233" t="s">
        <v>43</v>
      </c>
      <c r="D59" s="1234"/>
      <c r="E59" s="1234"/>
      <c r="F59" s="1224"/>
      <c r="G59" s="1225"/>
      <c r="H59" s="418">
        <f>H48+H51+H53+H55+H58</f>
        <v>0</v>
      </c>
      <c r="I59" s="418">
        <f t="shared" ref="I59:J59" si="19">I48+I51+I53+I55+I58</f>
        <v>744.2</v>
      </c>
      <c r="J59" s="418">
        <f t="shared" si="19"/>
        <v>0</v>
      </c>
      <c r="K59" s="418">
        <f t="shared" ref="K59" si="20">K48+K51+K53+K55+K58</f>
        <v>0</v>
      </c>
    </row>
    <row r="60" spans="1:12" s="1" customFormat="1" ht="15" customHeight="1" thickBot="1" x14ac:dyDescent="0.25">
      <c r="A60" s="8">
        <v>1</v>
      </c>
      <c r="B60" s="1109" t="s">
        <v>44</v>
      </c>
      <c r="C60" s="1663"/>
      <c r="D60" s="1663"/>
      <c r="E60" s="1663"/>
      <c r="F60" s="1663"/>
      <c r="G60" s="1664"/>
      <c r="H60" s="205">
        <f t="shared" ref="H60:J60" si="21">H45+H59</f>
        <v>129</v>
      </c>
      <c r="I60" s="236">
        <f t="shared" si="21"/>
        <v>894.2</v>
      </c>
      <c r="J60" s="236">
        <f t="shared" si="21"/>
        <v>195</v>
      </c>
      <c r="K60" s="236">
        <f t="shared" ref="K60" si="22">K45+K59</f>
        <v>200</v>
      </c>
    </row>
    <row r="61" spans="1:12" s="1" customFormat="1" ht="15" customHeight="1" thickBot="1" x14ac:dyDescent="0.25">
      <c r="A61" s="1241" t="s">
        <v>45</v>
      </c>
      <c r="B61" s="1242"/>
      <c r="C61" s="1242"/>
      <c r="D61" s="1242"/>
      <c r="E61" s="1242"/>
      <c r="F61" s="1242"/>
      <c r="G61" s="1242"/>
      <c r="H61" s="190">
        <f>H60</f>
        <v>129</v>
      </c>
      <c r="I61" s="789">
        <f t="shared" ref="I61" si="23">I60</f>
        <v>894.2</v>
      </c>
      <c r="J61" s="789">
        <f t="shared" ref="J61:K61" si="24">J60</f>
        <v>195</v>
      </c>
      <c r="K61" s="789">
        <f t="shared" si="24"/>
        <v>200</v>
      </c>
    </row>
    <row r="62" spans="1:12" s="1" customFormat="1" ht="15" customHeight="1" x14ac:dyDescent="0.2">
      <c r="A62" s="1115" t="s">
        <v>614</v>
      </c>
      <c r="B62" s="1116"/>
      <c r="C62" s="1116"/>
      <c r="D62" s="1116"/>
      <c r="E62" s="1116"/>
      <c r="F62" s="1116"/>
      <c r="G62" s="1116"/>
      <c r="H62" s="206">
        <f t="shared" ref="H62:J62" si="25">H15+H24+H26+H28+H34+H36+H38+H42+H47+H49+H52+H31</f>
        <v>129</v>
      </c>
      <c r="I62" s="206">
        <f t="shared" si="25"/>
        <v>150</v>
      </c>
      <c r="J62" s="206">
        <f t="shared" si="25"/>
        <v>195</v>
      </c>
      <c r="K62" s="206">
        <f t="shared" ref="K62" si="26">K15+K24+K26+K28+K34+K36+K38+K42+K47+K49+K52+K31</f>
        <v>200</v>
      </c>
    </row>
    <row r="63" spans="1:12" s="1" customFormat="1" ht="15" customHeight="1" x14ac:dyDescent="0.2">
      <c r="A63" s="1117" t="s">
        <v>619</v>
      </c>
      <c r="B63" s="1118"/>
      <c r="C63" s="1118"/>
      <c r="D63" s="1118"/>
      <c r="E63" s="1118"/>
      <c r="F63" s="1118"/>
      <c r="G63" s="1118"/>
      <c r="H63" s="214">
        <f>H43+H57</f>
        <v>0</v>
      </c>
      <c r="I63" s="214">
        <f t="shared" ref="I63:J63" si="27">I43+I57</f>
        <v>450</v>
      </c>
      <c r="J63" s="214">
        <f t="shared" si="27"/>
        <v>0</v>
      </c>
      <c r="K63" s="214">
        <f t="shared" ref="K63" si="28">K43+K57</f>
        <v>0</v>
      </c>
    </row>
    <row r="64" spans="1:12" s="1" customFormat="1" ht="19.2" customHeight="1" x14ac:dyDescent="0.2">
      <c r="A64" s="1117" t="s">
        <v>620</v>
      </c>
      <c r="B64" s="1118"/>
      <c r="C64" s="1118"/>
      <c r="D64" s="1118"/>
      <c r="E64" s="1118"/>
      <c r="F64" s="1118"/>
      <c r="G64" s="1118"/>
      <c r="H64" s="200">
        <f t="shared" ref="H64:J64" si="29">H17+H32+H54</f>
        <v>0</v>
      </c>
      <c r="I64" s="200">
        <f t="shared" si="29"/>
        <v>0</v>
      </c>
      <c r="J64" s="200">
        <f t="shared" si="29"/>
        <v>0</v>
      </c>
      <c r="K64" s="200">
        <f t="shared" ref="K64" si="30">K17+K32+K54</f>
        <v>0</v>
      </c>
    </row>
    <row r="65" spans="1:11" s="1" customFormat="1" ht="15" customHeight="1" x14ac:dyDescent="0.2">
      <c r="A65" s="1117" t="s">
        <v>611</v>
      </c>
      <c r="B65" s="1118"/>
      <c r="C65" s="1118"/>
      <c r="D65" s="1118"/>
      <c r="E65" s="1118"/>
      <c r="F65" s="1118"/>
      <c r="G65" s="1118"/>
      <c r="H65" s="200">
        <f t="shared" ref="H65:J65" si="31">H18+H21+H40</f>
        <v>0</v>
      </c>
      <c r="I65" s="200">
        <f t="shared" si="31"/>
        <v>0</v>
      </c>
      <c r="J65" s="200">
        <f t="shared" si="31"/>
        <v>0</v>
      </c>
      <c r="K65" s="200">
        <f t="shared" ref="K65" si="32">K18+K21+K40</f>
        <v>0</v>
      </c>
    </row>
    <row r="66" spans="1:11" s="1" customFormat="1" ht="15" customHeight="1" x14ac:dyDescent="0.2">
      <c r="A66" s="1117" t="s">
        <v>624</v>
      </c>
      <c r="B66" s="1118"/>
      <c r="C66" s="1118"/>
      <c r="D66" s="1118"/>
      <c r="E66" s="1118"/>
      <c r="F66" s="1118"/>
      <c r="G66" s="1118"/>
      <c r="H66" s="233">
        <f t="shared" ref="H66:J66" si="33">H22</f>
        <v>0</v>
      </c>
      <c r="I66" s="233">
        <f t="shared" si="33"/>
        <v>0</v>
      </c>
      <c r="J66" s="233">
        <f t="shared" si="33"/>
        <v>0</v>
      </c>
      <c r="K66" s="233">
        <f t="shared" ref="K66" si="34">K22</f>
        <v>0</v>
      </c>
    </row>
    <row r="67" spans="1:11" s="1" customFormat="1" ht="15" customHeight="1" thickBot="1" x14ac:dyDescent="0.25">
      <c r="A67" s="1117" t="s">
        <v>612</v>
      </c>
      <c r="B67" s="1118"/>
      <c r="C67" s="1118"/>
      <c r="D67" s="1118"/>
      <c r="E67" s="1118"/>
      <c r="F67" s="1118"/>
      <c r="G67" s="1118"/>
      <c r="H67" s="233">
        <f>H16+H30+H20+H56</f>
        <v>0</v>
      </c>
      <c r="I67" s="233">
        <f t="shared" ref="I67:J67" si="35">I16+I30+I20+I56</f>
        <v>294.2</v>
      </c>
      <c r="J67" s="233">
        <f t="shared" si="35"/>
        <v>0</v>
      </c>
      <c r="K67" s="233">
        <f t="shared" ref="K67" si="36">K16+K30+K20+K56</f>
        <v>0</v>
      </c>
    </row>
    <row r="68" spans="1:11" ht="15" customHeight="1" thickBot="1" x14ac:dyDescent="0.3">
      <c r="A68" s="1217" t="s">
        <v>48</v>
      </c>
      <c r="B68" s="1218"/>
      <c r="C68" s="1218"/>
      <c r="D68" s="1218"/>
      <c r="E68" s="1218"/>
      <c r="F68" s="1218"/>
      <c r="G68" s="1218"/>
      <c r="H68" s="99">
        <f t="shared" ref="H68:I68" si="37">H62+H63+H65+H67+H64+H66</f>
        <v>129</v>
      </c>
      <c r="I68" s="740">
        <f t="shared" si="37"/>
        <v>894.2</v>
      </c>
      <c r="J68" s="740">
        <f t="shared" ref="J68:K68" si="38">J62+J63+J65+J67+J64+J66</f>
        <v>195</v>
      </c>
      <c r="K68" s="740">
        <f t="shared" si="38"/>
        <v>200</v>
      </c>
    </row>
    <row r="70" spans="1:11" x14ac:dyDescent="0.25">
      <c r="A70" s="1662"/>
      <c r="B70" s="1662"/>
      <c r="C70" s="1662"/>
      <c r="D70" s="1662"/>
      <c r="E70" s="1662"/>
      <c r="F70" s="1662"/>
      <c r="G70" s="1662"/>
    </row>
    <row r="71" spans="1:11" x14ac:dyDescent="0.25">
      <c r="F71" s="1"/>
      <c r="G71" s="27"/>
      <c r="H71" s="28"/>
      <c r="I71" s="28"/>
      <c r="J71" s="28"/>
      <c r="K71" s="28"/>
    </row>
    <row r="72" spans="1:11" x14ac:dyDescent="0.25">
      <c r="A72" s="1662" t="s">
        <v>152</v>
      </c>
      <c r="B72" s="1662"/>
      <c r="C72" s="1662"/>
      <c r="D72" s="1662"/>
      <c r="E72" s="1662"/>
      <c r="F72" s="1662"/>
      <c r="G72" s="1662"/>
      <c r="H72"/>
      <c r="I72"/>
      <c r="J72"/>
      <c r="K72"/>
    </row>
    <row r="73" spans="1:11" x14ac:dyDescent="0.25">
      <c r="F73" s="1"/>
      <c r="G73" s="27"/>
      <c r="H73" s="28"/>
      <c r="I73" s="28"/>
      <c r="J73" s="28"/>
      <c r="K73" s="28"/>
    </row>
    <row r="74" spans="1:11" x14ac:dyDescent="0.25">
      <c r="F74" s="1"/>
      <c r="G74" s="27"/>
      <c r="H74" s="1"/>
      <c r="I74" s="1"/>
      <c r="J74" s="1"/>
      <c r="K74" s="1"/>
    </row>
    <row r="75" spans="1:11" x14ac:dyDescent="0.25">
      <c r="F75" s="1"/>
      <c r="G75" s="27"/>
      <c r="H75" s="28"/>
      <c r="I75" s="28"/>
      <c r="J75" s="28"/>
      <c r="K75" s="28"/>
    </row>
    <row r="76" spans="1:11" x14ac:dyDescent="0.25">
      <c r="F76" s="1"/>
      <c r="G76" s="27"/>
      <c r="H76" s="28"/>
      <c r="I76" s="28"/>
      <c r="J76" s="28"/>
      <c r="K76" s="28"/>
    </row>
    <row r="77" spans="1:11" x14ac:dyDescent="0.25">
      <c r="F77" s="1"/>
      <c r="G77" s="27"/>
      <c r="H77" s="28"/>
      <c r="I77" s="28"/>
      <c r="J77" s="28"/>
      <c r="K77" s="28"/>
    </row>
    <row r="78" spans="1:11" x14ac:dyDescent="0.25">
      <c r="F78" s="1"/>
      <c r="G78" s="27"/>
      <c r="H78" s="28"/>
      <c r="I78" s="28"/>
      <c r="J78" s="28"/>
      <c r="K78" s="28"/>
    </row>
    <row r="79" spans="1:11" x14ac:dyDescent="0.25">
      <c r="G79" s="27"/>
      <c r="H79" s="28"/>
      <c r="I79" s="28"/>
      <c r="J79" s="28"/>
      <c r="K79" s="28"/>
    </row>
  </sheetData>
  <mergeCells count="123">
    <mergeCell ref="C4:G4"/>
    <mergeCell ref="C5:G5"/>
    <mergeCell ref="A15:A19"/>
    <mergeCell ref="B15:B19"/>
    <mergeCell ref="C15:C19"/>
    <mergeCell ref="D15:D19"/>
    <mergeCell ref="E15:E19"/>
    <mergeCell ref="F19:G19"/>
    <mergeCell ref="H8:H10"/>
    <mergeCell ref="I8:I10"/>
    <mergeCell ref="A7:A10"/>
    <mergeCell ref="B7:B10"/>
    <mergeCell ref="C7:C10"/>
    <mergeCell ref="D7:D10"/>
    <mergeCell ref="E7:E10"/>
    <mergeCell ref="F7:F10"/>
    <mergeCell ref="G7:G10"/>
    <mergeCell ref="B20:B23"/>
    <mergeCell ref="C20:C23"/>
    <mergeCell ref="D20:D23"/>
    <mergeCell ref="E20:E23"/>
    <mergeCell ref="F23:G23"/>
    <mergeCell ref="A24:A25"/>
    <mergeCell ref="B24:B25"/>
    <mergeCell ref="C24:C25"/>
    <mergeCell ref="D24:D25"/>
    <mergeCell ref="E24:E25"/>
    <mergeCell ref="F25:G25"/>
    <mergeCell ref="A20:A23"/>
    <mergeCell ref="D26:D27"/>
    <mergeCell ref="E26:E27"/>
    <mergeCell ref="F27:G27"/>
    <mergeCell ref="A28:A29"/>
    <mergeCell ref="B28:B29"/>
    <mergeCell ref="C28:C29"/>
    <mergeCell ref="D28:D29"/>
    <mergeCell ref="E28:E29"/>
    <mergeCell ref="F29:G29"/>
    <mergeCell ref="F51:G51"/>
    <mergeCell ref="A36:A37"/>
    <mergeCell ref="B36:B37"/>
    <mergeCell ref="C36:C37"/>
    <mergeCell ref="D36:D37"/>
    <mergeCell ref="E36:E37"/>
    <mergeCell ref="F37:G37"/>
    <mergeCell ref="A38:A41"/>
    <mergeCell ref="B38:B41"/>
    <mergeCell ref="C38:C41"/>
    <mergeCell ref="D38:D41"/>
    <mergeCell ref="E38:E41"/>
    <mergeCell ref="F41:G41"/>
    <mergeCell ref="A72:G72"/>
    <mergeCell ref="C59:G59"/>
    <mergeCell ref="B60:G60"/>
    <mergeCell ref="A61:G61"/>
    <mergeCell ref="A62:G62"/>
    <mergeCell ref="A63:G63"/>
    <mergeCell ref="A65:G65"/>
    <mergeCell ref="A64:G64"/>
    <mergeCell ref="A52:A53"/>
    <mergeCell ref="B52:B53"/>
    <mergeCell ref="C52:C53"/>
    <mergeCell ref="D52:D53"/>
    <mergeCell ref="E52:E53"/>
    <mergeCell ref="F53:G53"/>
    <mergeCell ref="A67:G67"/>
    <mergeCell ref="A68:G68"/>
    <mergeCell ref="A70:G70"/>
    <mergeCell ref="A66:G66"/>
    <mergeCell ref="A54:A55"/>
    <mergeCell ref="B54:B55"/>
    <mergeCell ref="C54:C55"/>
    <mergeCell ref="D54:D55"/>
    <mergeCell ref="E54:E55"/>
    <mergeCell ref="F55:G55"/>
    <mergeCell ref="A56:A58"/>
    <mergeCell ref="B56:B58"/>
    <mergeCell ref="C56:C58"/>
    <mergeCell ref="D56:D58"/>
    <mergeCell ref="E56:E58"/>
    <mergeCell ref="F58:G58"/>
    <mergeCell ref="C45:G45"/>
    <mergeCell ref="A42:A44"/>
    <mergeCell ref="B42:B44"/>
    <mergeCell ref="C42:C44"/>
    <mergeCell ref="D42:D44"/>
    <mergeCell ref="E42:E44"/>
    <mergeCell ref="F44:G44"/>
    <mergeCell ref="A47:A48"/>
    <mergeCell ref="B47:B48"/>
    <mergeCell ref="C47:C48"/>
    <mergeCell ref="D47:D48"/>
    <mergeCell ref="E47:E48"/>
    <mergeCell ref="F48:G48"/>
    <mergeCell ref="A49:A51"/>
    <mergeCell ref="B49:B51"/>
    <mergeCell ref="C49:C51"/>
    <mergeCell ref="D49:D51"/>
    <mergeCell ref="E49:E51"/>
    <mergeCell ref="K8:K10"/>
    <mergeCell ref="A2:K2"/>
    <mergeCell ref="C14:K14"/>
    <mergeCell ref="B13:K13"/>
    <mergeCell ref="A12:K12"/>
    <mergeCell ref="A11:K11"/>
    <mergeCell ref="C46:K46"/>
    <mergeCell ref="H6:K6"/>
    <mergeCell ref="J8:J10"/>
    <mergeCell ref="A30:A33"/>
    <mergeCell ref="B30:B33"/>
    <mergeCell ref="C30:C33"/>
    <mergeCell ref="D30:D33"/>
    <mergeCell ref="E30:E33"/>
    <mergeCell ref="F33:G33"/>
    <mergeCell ref="A34:A35"/>
    <mergeCell ref="B34:B35"/>
    <mergeCell ref="C34:C35"/>
    <mergeCell ref="D34:D35"/>
    <mergeCell ref="E34:E35"/>
    <mergeCell ref="F35:G35"/>
    <mergeCell ref="A26:A27"/>
    <mergeCell ref="B26:B27"/>
    <mergeCell ref="C26:C27"/>
  </mergeCells>
  <pageMargins left="1.1811023622047245" right="0.78740157480314965" top="0.55118110236220474" bottom="0.35433070866141736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09"/>
  <sheetViews>
    <sheetView showGridLines="0" topLeftCell="B1" zoomScale="180" zoomScaleNormal="180" workbookViewId="0">
      <selection activeCell="I24" sqref="I24"/>
    </sheetView>
  </sheetViews>
  <sheetFormatPr defaultRowHeight="13.2" x14ac:dyDescent="0.25"/>
  <cols>
    <col min="1" max="3" width="3.33203125" customWidth="1"/>
    <col min="4" max="4" width="31" customWidth="1"/>
    <col min="5" max="5" width="5.88671875" style="15" customWidth="1"/>
    <col min="6" max="6" width="12" style="2" customWidth="1"/>
    <col min="7" max="7" width="5.5546875" style="2" customWidth="1"/>
    <col min="8" max="8" width="10.5546875" customWidth="1"/>
    <col min="9" max="11" width="9.88671875" customWidth="1"/>
  </cols>
  <sheetData>
    <row r="1" spans="1:12" ht="12" customHeight="1" x14ac:dyDescent="0.25"/>
    <row r="2" spans="1:12" ht="46.5" customHeight="1" x14ac:dyDescent="0.25">
      <c r="A2" s="1270" t="s">
        <v>776</v>
      </c>
      <c r="B2" s="1270"/>
      <c r="C2" s="1270"/>
      <c r="D2" s="1270"/>
      <c r="E2" s="1270"/>
      <c r="F2" s="1270"/>
      <c r="G2" s="1270"/>
      <c r="H2" s="1270"/>
      <c r="I2" s="1270"/>
      <c r="J2" s="1270"/>
      <c r="K2" s="1270"/>
    </row>
    <row r="4" spans="1:12" ht="12.75" customHeight="1" x14ac:dyDescent="0.25">
      <c r="C4" s="1191" t="s">
        <v>592</v>
      </c>
      <c r="D4" s="1191"/>
      <c r="E4" s="1191"/>
      <c r="F4" s="1191"/>
      <c r="G4" s="1191"/>
    </row>
    <row r="5" spans="1:12" x14ac:dyDescent="0.25">
      <c r="C5" s="1333"/>
      <c r="D5" s="1333"/>
      <c r="E5" s="1333"/>
      <c r="F5" s="1333"/>
      <c r="G5" s="1333"/>
    </row>
    <row r="6" spans="1:12" ht="13.8" thickBot="1" x14ac:dyDescent="0.3">
      <c r="H6" s="1195" t="s">
        <v>475</v>
      </c>
      <c r="I6" s="1195"/>
      <c r="J6" s="1195"/>
      <c r="K6" s="1195"/>
    </row>
    <row r="7" spans="1:12" s="1" customFormat="1" ht="42.6" customHeight="1" x14ac:dyDescent="0.2">
      <c r="A7" s="1253" t="s">
        <v>34</v>
      </c>
      <c r="B7" s="1185" t="s">
        <v>35</v>
      </c>
      <c r="C7" s="1258" t="s">
        <v>36</v>
      </c>
      <c r="D7" s="1187" t="s">
        <v>50</v>
      </c>
      <c r="E7" s="1686" t="s">
        <v>49</v>
      </c>
      <c r="F7" s="1253" t="s">
        <v>37</v>
      </c>
      <c r="G7" s="1264" t="s">
        <v>38</v>
      </c>
      <c r="H7" s="400" t="s">
        <v>758</v>
      </c>
      <c r="I7" s="355" t="s">
        <v>675</v>
      </c>
      <c r="J7" s="355" t="s">
        <v>720</v>
      </c>
      <c r="K7" s="355" t="s">
        <v>767</v>
      </c>
    </row>
    <row r="8" spans="1:12" s="1" customFormat="1" ht="14.25" customHeight="1" x14ac:dyDescent="0.2">
      <c r="A8" s="1254"/>
      <c r="B8" s="1186"/>
      <c r="C8" s="1259"/>
      <c r="D8" s="1188"/>
      <c r="E8" s="1687"/>
      <c r="F8" s="1254"/>
      <c r="G8" s="1265"/>
      <c r="H8" s="1192" t="s">
        <v>40</v>
      </c>
      <c r="I8" s="1026" t="s">
        <v>40</v>
      </c>
      <c r="J8" s="1026" t="s">
        <v>40</v>
      </c>
      <c r="K8" s="1026" t="s">
        <v>40</v>
      </c>
    </row>
    <row r="9" spans="1:12" s="1" customFormat="1" ht="17.25" customHeight="1" x14ac:dyDescent="0.2">
      <c r="A9" s="1255"/>
      <c r="B9" s="1257"/>
      <c r="C9" s="1260"/>
      <c r="D9" s="1188"/>
      <c r="E9" s="1688"/>
      <c r="F9" s="1255"/>
      <c r="G9" s="1266"/>
      <c r="H9" s="1193"/>
      <c r="I9" s="1027"/>
      <c r="J9" s="1027"/>
      <c r="K9" s="1027"/>
    </row>
    <row r="10" spans="1:12" s="1" customFormat="1" ht="29.4" customHeight="1" thickBot="1" x14ac:dyDescent="0.25">
      <c r="A10" s="1648"/>
      <c r="B10" s="1257"/>
      <c r="C10" s="1649"/>
      <c r="D10" s="1188"/>
      <c r="E10" s="1689"/>
      <c r="F10" s="1648"/>
      <c r="G10" s="1651"/>
      <c r="H10" s="1193"/>
      <c r="I10" s="1027"/>
      <c r="J10" s="1027"/>
      <c r="K10" s="1027"/>
    </row>
    <row r="11" spans="1:12" s="4" customFormat="1" ht="18.75" customHeight="1" thickBot="1" x14ac:dyDescent="0.25">
      <c r="A11" s="1202" t="s">
        <v>652</v>
      </c>
      <c r="B11" s="1203"/>
      <c r="C11" s="1203"/>
      <c r="D11" s="1203"/>
      <c r="E11" s="1203"/>
      <c r="F11" s="1203"/>
      <c r="G11" s="1203"/>
      <c r="H11" s="1203"/>
      <c r="I11" s="1203"/>
      <c r="J11" s="1203"/>
      <c r="K11" s="1204"/>
    </row>
    <row r="12" spans="1:12" s="4" customFormat="1" ht="17.25" customHeight="1" thickBot="1" x14ac:dyDescent="0.25">
      <c r="A12" s="1199" t="s">
        <v>257</v>
      </c>
      <c r="B12" s="1200"/>
      <c r="C12" s="1200"/>
      <c r="D12" s="1200"/>
      <c r="E12" s="1200"/>
      <c r="F12" s="1200"/>
      <c r="G12" s="1200"/>
      <c r="H12" s="1200"/>
      <c r="I12" s="1200"/>
      <c r="J12" s="1200"/>
      <c r="K12" s="1201"/>
    </row>
    <row r="13" spans="1:12" s="3" customFormat="1" ht="18" customHeight="1" thickBot="1" x14ac:dyDescent="0.25">
      <c r="A13" s="859">
        <v>1</v>
      </c>
      <c r="B13" s="1196" t="s">
        <v>258</v>
      </c>
      <c r="C13" s="1197"/>
      <c r="D13" s="1197"/>
      <c r="E13" s="1197"/>
      <c r="F13" s="1197"/>
      <c r="G13" s="1197"/>
      <c r="H13" s="1197"/>
      <c r="I13" s="1197"/>
      <c r="J13" s="1197"/>
      <c r="K13" s="1198"/>
    </row>
    <row r="14" spans="1:12" s="3" customFormat="1" ht="18" customHeight="1" thickBot="1" x14ac:dyDescent="0.25">
      <c r="A14" s="23">
        <v>1</v>
      </c>
      <c r="B14" s="860">
        <v>1</v>
      </c>
      <c r="C14" s="1168" t="s">
        <v>259</v>
      </c>
      <c r="D14" s="1169"/>
      <c r="E14" s="1169"/>
      <c r="F14" s="1169"/>
      <c r="G14" s="1169"/>
      <c r="H14" s="1169"/>
      <c r="I14" s="1169"/>
      <c r="J14" s="1169"/>
      <c r="K14" s="1170"/>
    </row>
    <row r="15" spans="1:12" s="1" customFormat="1" ht="15" customHeight="1" thickBot="1" x14ac:dyDescent="0.25">
      <c r="A15" s="1053">
        <v>1</v>
      </c>
      <c r="B15" s="1056">
        <v>1</v>
      </c>
      <c r="C15" s="1122">
        <v>1</v>
      </c>
      <c r="D15" s="1075" t="s">
        <v>260</v>
      </c>
      <c r="E15" s="1422" t="s">
        <v>715</v>
      </c>
      <c r="F15" s="598" t="s">
        <v>494</v>
      </c>
      <c r="G15" s="129" t="s">
        <v>72</v>
      </c>
      <c r="H15" s="374">
        <v>336.4</v>
      </c>
      <c r="I15" s="452">
        <v>389</v>
      </c>
      <c r="J15" s="452">
        <v>380</v>
      </c>
      <c r="K15" s="452">
        <v>380</v>
      </c>
      <c r="L15" s="527"/>
    </row>
    <row r="16" spans="1:12" s="1" customFormat="1" ht="15" customHeight="1" thickBot="1" x14ac:dyDescent="0.25">
      <c r="A16" s="1055"/>
      <c r="B16" s="1058"/>
      <c r="C16" s="1095"/>
      <c r="D16" s="1247"/>
      <c r="E16" s="1098"/>
      <c r="F16" s="1127" t="s">
        <v>46</v>
      </c>
      <c r="G16" s="1128"/>
      <c r="H16" s="265">
        <f t="shared" ref="H16:I16" si="0">H15</f>
        <v>336.4</v>
      </c>
      <c r="I16" s="266">
        <f t="shared" si="0"/>
        <v>389</v>
      </c>
      <c r="J16" s="266">
        <f t="shared" ref="J16:K16" si="1">J15</f>
        <v>380</v>
      </c>
      <c r="K16" s="266">
        <f t="shared" si="1"/>
        <v>380</v>
      </c>
    </row>
    <row r="17" spans="1:12" s="1" customFormat="1" ht="15" customHeight="1" x14ac:dyDescent="0.2">
      <c r="A17" s="1053">
        <v>1</v>
      </c>
      <c r="B17" s="1056">
        <v>1</v>
      </c>
      <c r="C17" s="1094">
        <v>2</v>
      </c>
      <c r="D17" s="1074" t="s">
        <v>491</v>
      </c>
      <c r="E17" s="1097" t="s">
        <v>95</v>
      </c>
      <c r="F17" s="586" t="s">
        <v>262</v>
      </c>
      <c r="G17" s="50" t="s">
        <v>72</v>
      </c>
      <c r="H17" s="214">
        <v>2556.6999999999998</v>
      </c>
      <c r="I17" s="697">
        <v>2919</v>
      </c>
      <c r="J17" s="697">
        <v>2820</v>
      </c>
      <c r="K17" s="697">
        <v>2820</v>
      </c>
    </row>
    <row r="18" spans="1:12" s="1" customFormat="1" ht="15" customHeight="1" thickBot="1" x14ac:dyDescent="0.25">
      <c r="A18" s="1054"/>
      <c r="B18" s="1057"/>
      <c r="C18" s="1122"/>
      <c r="D18" s="1075"/>
      <c r="E18" s="1422"/>
      <c r="F18" s="598" t="s">
        <v>262</v>
      </c>
      <c r="G18" s="129" t="s">
        <v>121</v>
      </c>
      <c r="H18" s="555">
        <v>9.5</v>
      </c>
      <c r="I18" s="490">
        <v>5</v>
      </c>
      <c r="J18" s="490">
        <v>5</v>
      </c>
      <c r="K18" s="490">
        <v>5</v>
      </c>
    </row>
    <row r="19" spans="1:12" s="1" customFormat="1" ht="15" customHeight="1" thickBot="1" x14ac:dyDescent="0.25">
      <c r="A19" s="1055"/>
      <c r="B19" s="1058"/>
      <c r="C19" s="1095"/>
      <c r="D19" s="1247"/>
      <c r="E19" s="1098"/>
      <c r="F19" s="1081" t="s">
        <v>46</v>
      </c>
      <c r="G19" s="1082"/>
      <c r="H19" s="265">
        <f t="shared" ref="H19:I19" si="2">H17+H18</f>
        <v>2566.1999999999998</v>
      </c>
      <c r="I19" s="266">
        <f t="shared" si="2"/>
        <v>2924</v>
      </c>
      <c r="J19" s="266">
        <f t="shared" ref="J19:K19" si="3">J17+J18</f>
        <v>2825</v>
      </c>
      <c r="K19" s="266">
        <f t="shared" si="3"/>
        <v>2825</v>
      </c>
    </row>
    <row r="20" spans="1:12" s="1" customFormat="1" ht="15" customHeight="1" thickBot="1" x14ac:dyDescent="0.25">
      <c r="A20" s="1053">
        <v>1</v>
      </c>
      <c r="B20" s="1056">
        <v>1</v>
      </c>
      <c r="C20" s="1094">
        <v>3</v>
      </c>
      <c r="D20" s="1074" t="s">
        <v>264</v>
      </c>
      <c r="E20" s="1097" t="s">
        <v>464</v>
      </c>
      <c r="F20" s="606" t="s">
        <v>261</v>
      </c>
      <c r="G20" s="86" t="s">
        <v>72</v>
      </c>
      <c r="H20" s="374">
        <v>127.1</v>
      </c>
      <c r="I20" s="452">
        <v>151.30000000000001</v>
      </c>
      <c r="J20" s="452">
        <v>140</v>
      </c>
      <c r="K20" s="452">
        <v>140</v>
      </c>
    </row>
    <row r="21" spans="1:12" s="1" customFormat="1" ht="15" customHeight="1" thickBot="1" x14ac:dyDescent="0.25">
      <c r="A21" s="1055"/>
      <c r="B21" s="1058"/>
      <c r="C21" s="1095"/>
      <c r="D21" s="1247"/>
      <c r="E21" s="1098"/>
      <c r="F21" s="1081" t="s">
        <v>46</v>
      </c>
      <c r="G21" s="1082"/>
      <c r="H21" s="265">
        <f t="shared" ref="H21:I21" si="4">H20</f>
        <v>127.1</v>
      </c>
      <c r="I21" s="266">
        <f t="shared" si="4"/>
        <v>151.30000000000001</v>
      </c>
      <c r="J21" s="266">
        <f t="shared" ref="J21:K21" si="5">J20</f>
        <v>140</v>
      </c>
      <c r="K21" s="266">
        <f t="shared" si="5"/>
        <v>140</v>
      </c>
    </row>
    <row r="22" spans="1:12" s="1" customFormat="1" ht="15" customHeight="1" thickBot="1" x14ac:dyDescent="0.25">
      <c r="A22" s="1053">
        <v>1</v>
      </c>
      <c r="B22" s="1056">
        <v>1</v>
      </c>
      <c r="C22" s="1094">
        <v>4</v>
      </c>
      <c r="D22" s="1048" t="s">
        <v>265</v>
      </c>
      <c r="E22" s="1097" t="s">
        <v>446</v>
      </c>
      <c r="F22" s="606" t="s">
        <v>262</v>
      </c>
      <c r="G22" s="86" t="s">
        <v>72</v>
      </c>
      <c r="H22" s="374">
        <v>877.6</v>
      </c>
      <c r="I22" s="452">
        <v>984</v>
      </c>
      <c r="J22" s="452">
        <v>1157.3</v>
      </c>
      <c r="K22" s="452">
        <v>1285.8</v>
      </c>
    </row>
    <row r="23" spans="1:12" s="1" customFormat="1" ht="15" customHeight="1" thickBot="1" x14ac:dyDescent="0.25">
      <c r="A23" s="1055"/>
      <c r="B23" s="1058"/>
      <c r="C23" s="1095"/>
      <c r="D23" s="1332"/>
      <c r="E23" s="1098"/>
      <c r="F23" s="1081" t="s">
        <v>46</v>
      </c>
      <c r="G23" s="1082"/>
      <c r="H23" s="265">
        <f t="shared" ref="H23:I23" si="6">H22</f>
        <v>877.6</v>
      </c>
      <c r="I23" s="266">
        <f t="shared" si="6"/>
        <v>984</v>
      </c>
      <c r="J23" s="266">
        <f t="shared" ref="J23:K23" si="7">J22</f>
        <v>1157.3</v>
      </c>
      <c r="K23" s="266">
        <f t="shared" si="7"/>
        <v>1285.8</v>
      </c>
    </row>
    <row r="24" spans="1:12" s="1" customFormat="1" ht="15" customHeight="1" x14ac:dyDescent="0.2">
      <c r="A24" s="1053">
        <v>1</v>
      </c>
      <c r="B24" s="1056">
        <v>1</v>
      </c>
      <c r="C24" s="1094">
        <v>5</v>
      </c>
      <c r="D24" s="1074" t="s">
        <v>498</v>
      </c>
      <c r="E24" s="1097" t="s">
        <v>95</v>
      </c>
      <c r="F24" s="586" t="s">
        <v>495</v>
      </c>
      <c r="G24" s="50" t="s">
        <v>72</v>
      </c>
      <c r="H24" s="214">
        <v>36.5</v>
      </c>
      <c r="I24" s="697">
        <v>90.6</v>
      </c>
      <c r="J24" s="697">
        <v>100</v>
      </c>
      <c r="K24" s="697">
        <v>100</v>
      </c>
      <c r="L24" s="527"/>
    </row>
    <row r="25" spans="1:12" s="1" customFormat="1" ht="15" customHeight="1" thickBot="1" x14ac:dyDescent="0.25">
      <c r="A25" s="1054"/>
      <c r="B25" s="1057"/>
      <c r="C25" s="1122"/>
      <c r="D25" s="1075"/>
      <c r="E25" s="1422"/>
      <c r="F25" s="598" t="s">
        <v>495</v>
      </c>
      <c r="G25" s="676" t="s">
        <v>105</v>
      </c>
      <c r="H25" s="555">
        <v>3.78</v>
      </c>
      <c r="I25" s="490"/>
      <c r="J25" s="490"/>
      <c r="K25" s="490"/>
    </row>
    <row r="26" spans="1:12" s="1" customFormat="1" ht="13.5" customHeight="1" thickBot="1" x14ac:dyDescent="0.25">
      <c r="A26" s="1055"/>
      <c r="B26" s="1058"/>
      <c r="C26" s="1095"/>
      <c r="D26" s="1247"/>
      <c r="E26" s="1098"/>
      <c r="F26" s="1081" t="s">
        <v>46</v>
      </c>
      <c r="G26" s="1082"/>
      <c r="H26" s="441">
        <f t="shared" ref="H26:I26" si="8">H24+H25</f>
        <v>40.28</v>
      </c>
      <c r="I26" s="265">
        <f t="shared" si="8"/>
        <v>90.6</v>
      </c>
      <c r="J26" s="265">
        <f t="shared" ref="J26:K26" si="9">J24+J25</f>
        <v>100</v>
      </c>
      <c r="K26" s="265">
        <f t="shared" si="9"/>
        <v>100</v>
      </c>
    </row>
    <row r="27" spans="1:12" s="1" customFormat="1" ht="0.75" hidden="1" customHeight="1" thickBot="1" x14ac:dyDescent="0.25">
      <c r="A27" s="1053">
        <v>1</v>
      </c>
      <c r="B27" s="1056">
        <v>1</v>
      </c>
      <c r="C27" s="1094">
        <v>6</v>
      </c>
      <c r="D27" s="1533" t="s">
        <v>266</v>
      </c>
      <c r="E27" s="1676" t="s">
        <v>22</v>
      </c>
      <c r="F27" s="161" t="s">
        <v>276</v>
      </c>
      <c r="G27" s="164" t="s">
        <v>73</v>
      </c>
      <c r="H27" s="332"/>
      <c r="I27" s="714"/>
      <c r="J27" s="714"/>
      <c r="K27" s="714"/>
    </row>
    <row r="28" spans="1:12" s="1" customFormat="1" ht="12" hidden="1" customHeight="1" x14ac:dyDescent="0.2">
      <c r="A28" s="1055"/>
      <c r="B28" s="1058"/>
      <c r="C28" s="1095"/>
      <c r="D28" s="1563"/>
      <c r="E28" s="1671"/>
      <c r="F28" s="1127" t="s">
        <v>46</v>
      </c>
      <c r="G28" s="1128"/>
      <c r="H28" s="199"/>
      <c r="I28" s="102"/>
      <c r="J28" s="102"/>
      <c r="K28" s="102"/>
    </row>
    <row r="29" spans="1:12" s="1" customFormat="1" ht="15" hidden="1" customHeight="1" thickBot="1" x14ac:dyDescent="0.25">
      <c r="A29" s="1053">
        <v>1</v>
      </c>
      <c r="B29" s="1056">
        <v>1</v>
      </c>
      <c r="C29" s="1094">
        <v>7</v>
      </c>
      <c r="D29" s="1533" t="s">
        <v>672</v>
      </c>
      <c r="E29" s="1676" t="s">
        <v>541</v>
      </c>
      <c r="F29" s="606" t="s">
        <v>276</v>
      </c>
      <c r="G29" s="86" t="s">
        <v>72</v>
      </c>
      <c r="H29" s="555"/>
      <c r="I29" s="490"/>
      <c r="J29" s="490"/>
      <c r="K29" s="490"/>
    </row>
    <row r="30" spans="1:12" s="1" customFormat="1" ht="15" hidden="1" customHeight="1" thickBot="1" x14ac:dyDescent="0.25">
      <c r="A30" s="1055"/>
      <c r="B30" s="1058"/>
      <c r="C30" s="1095"/>
      <c r="D30" s="1563"/>
      <c r="E30" s="1671"/>
      <c r="F30" s="1081" t="s">
        <v>46</v>
      </c>
      <c r="G30" s="1082"/>
      <c r="H30" s="265">
        <f t="shared" ref="H30:I30" si="10">H29</f>
        <v>0</v>
      </c>
      <c r="I30" s="266">
        <f t="shared" si="10"/>
        <v>0</v>
      </c>
      <c r="J30" s="266">
        <f t="shared" ref="J30:K30" si="11">J29</f>
        <v>0</v>
      </c>
      <c r="K30" s="266">
        <f t="shared" si="11"/>
        <v>0</v>
      </c>
    </row>
    <row r="31" spans="1:12" s="1" customFormat="1" ht="15" hidden="1" customHeight="1" thickBot="1" x14ac:dyDescent="0.25">
      <c r="A31" s="1053">
        <v>1</v>
      </c>
      <c r="B31" s="1056">
        <v>1</v>
      </c>
      <c r="C31" s="1094">
        <v>8</v>
      </c>
      <c r="D31" s="1529" t="s">
        <v>268</v>
      </c>
      <c r="E31" s="1097" t="s">
        <v>290</v>
      </c>
      <c r="F31" s="17" t="s">
        <v>276</v>
      </c>
      <c r="G31" s="11" t="s">
        <v>72</v>
      </c>
      <c r="H31" s="214"/>
      <c r="I31" s="697"/>
      <c r="J31" s="697"/>
      <c r="K31" s="697"/>
    </row>
    <row r="32" spans="1:12" s="1" customFormat="1" ht="12.75" hidden="1" customHeight="1" thickBot="1" x14ac:dyDescent="0.25">
      <c r="A32" s="1055"/>
      <c r="B32" s="1058"/>
      <c r="C32" s="1095"/>
      <c r="D32" s="1530"/>
      <c r="E32" s="1098"/>
      <c r="F32" s="1081" t="s">
        <v>46</v>
      </c>
      <c r="G32" s="1082"/>
      <c r="H32" s="199">
        <f t="shared" ref="H32:I32" si="12">H31</f>
        <v>0</v>
      </c>
      <c r="I32" s="102">
        <f t="shared" si="12"/>
        <v>0</v>
      </c>
      <c r="J32" s="102">
        <f t="shared" ref="J32:K32" si="13">J31</f>
        <v>0</v>
      </c>
      <c r="K32" s="102">
        <f t="shared" si="13"/>
        <v>0</v>
      </c>
    </row>
    <row r="33" spans="1:11" s="1" customFormat="1" ht="14.25" hidden="1" customHeight="1" thickBot="1" x14ac:dyDescent="0.25">
      <c r="A33" s="1053">
        <v>1</v>
      </c>
      <c r="B33" s="1056">
        <v>1</v>
      </c>
      <c r="C33" s="1094">
        <v>9</v>
      </c>
      <c r="D33" s="1314" t="s">
        <v>269</v>
      </c>
      <c r="E33" s="1097" t="s">
        <v>95</v>
      </c>
      <c r="F33" s="17" t="s">
        <v>276</v>
      </c>
      <c r="G33" s="11" t="s">
        <v>72</v>
      </c>
      <c r="H33" s="200"/>
      <c r="I33" s="100"/>
      <c r="J33" s="100"/>
      <c r="K33" s="100"/>
    </row>
    <row r="34" spans="1:11" s="1" customFormat="1" ht="14.25" hidden="1" customHeight="1" thickBot="1" x14ac:dyDescent="0.25">
      <c r="A34" s="1055"/>
      <c r="B34" s="1058"/>
      <c r="C34" s="1095"/>
      <c r="D34" s="1088"/>
      <c r="E34" s="1098"/>
      <c r="F34" s="1081" t="s">
        <v>46</v>
      </c>
      <c r="G34" s="1082"/>
      <c r="H34" s="204">
        <f t="shared" ref="H34:I34" si="14">H33</f>
        <v>0</v>
      </c>
      <c r="I34" s="106">
        <f t="shared" si="14"/>
        <v>0</v>
      </c>
      <c r="J34" s="106">
        <f t="shared" ref="J34:K34" si="15">J33</f>
        <v>0</v>
      </c>
      <c r="K34" s="106">
        <f t="shared" si="15"/>
        <v>0</v>
      </c>
    </row>
    <row r="35" spans="1:11" s="1" customFormat="1" ht="15" hidden="1" customHeight="1" thickBot="1" x14ac:dyDescent="0.25">
      <c r="A35" s="1053">
        <v>1</v>
      </c>
      <c r="B35" s="1056">
        <v>1</v>
      </c>
      <c r="C35" s="1094">
        <v>10</v>
      </c>
      <c r="D35" s="1677" t="s">
        <v>293</v>
      </c>
      <c r="E35" s="1050" t="s">
        <v>95</v>
      </c>
      <c r="F35" s="20" t="s">
        <v>262</v>
      </c>
      <c r="G35" s="83" t="s">
        <v>72</v>
      </c>
      <c r="H35" s="200"/>
      <c r="I35" s="100"/>
      <c r="J35" s="100"/>
      <c r="K35" s="100"/>
    </row>
    <row r="36" spans="1:11" s="1" customFormat="1" ht="15" hidden="1" customHeight="1" thickBot="1" x14ac:dyDescent="0.25">
      <c r="A36" s="1055"/>
      <c r="B36" s="1058"/>
      <c r="C36" s="1095"/>
      <c r="D36" s="1678"/>
      <c r="E36" s="1071"/>
      <c r="F36" s="1081" t="s">
        <v>46</v>
      </c>
      <c r="G36" s="1082"/>
      <c r="H36" s="199">
        <f t="shared" ref="H36:I36" si="16">H35</f>
        <v>0</v>
      </c>
      <c r="I36" s="102">
        <f t="shared" si="16"/>
        <v>0</v>
      </c>
      <c r="J36" s="102">
        <f t="shared" ref="J36:K36" si="17">J35</f>
        <v>0</v>
      </c>
      <c r="K36" s="102">
        <f t="shared" si="17"/>
        <v>0</v>
      </c>
    </row>
    <row r="37" spans="1:11" s="1" customFormat="1" ht="15.75" customHeight="1" thickBot="1" x14ac:dyDescent="0.25">
      <c r="A37" s="393">
        <v>1</v>
      </c>
      <c r="B37" s="406">
        <v>1</v>
      </c>
      <c r="C37" s="1233" t="s">
        <v>43</v>
      </c>
      <c r="D37" s="1234"/>
      <c r="E37" s="1234"/>
      <c r="F37" s="1234"/>
      <c r="G37" s="1235"/>
      <c r="H37" s="369">
        <f t="shared" ref="H37:I37" si="18">H16+H19+H21+H23+H26+H28+H30+H32+H34+H36</f>
        <v>3947.58</v>
      </c>
      <c r="I37" s="250">
        <f t="shared" si="18"/>
        <v>4538.9000000000005</v>
      </c>
      <c r="J37" s="250">
        <f t="shared" ref="J37:K37" si="19">J16+J19+J21+J23+J26+J28+J30+J32+J34+J36</f>
        <v>4602.3</v>
      </c>
      <c r="K37" s="250">
        <f t="shared" si="19"/>
        <v>4730.8</v>
      </c>
    </row>
    <row r="38" spans="1:11" s="3" customFormat="1" ht="18" customHeight="1" thickBot="1" x14ac:dyDescent="0.25">
      <c r="A38" s="23">
        <v>1</v>
      </c>
      <c r="B38" s="49">
        <v>2</v>
      </c>
      <c r="C38" s="1168" t="s">
        <v>270</v>
      </c>
      <c r="D38" s="1169"/>
      <c r="E38" s="1169"/>
      <c r="F38" s="1169"/>
      <c r="G38" s="1169"/>
      <c r="H38" s="1169"/>
      <c r="I38" s="1169"/>
      <c r="J38" s="1169"/>
      <c r="K38" s="1170"/>
    </row>
    <row r="39" spans="1:11" s="1" customFormat="1" ht="15" customHeight="1" thickBot="1" x14ac:dyDescent="0.25">
      <c r="A39" s="1053">
        <v>1</v>
      </c>
      <c r="B39" s="1056">
        <v>2</v>
      </c>
      <c r="C39" s="1122">
        <v>1</v>
      </c>
      <c r="D39" s="1075" t="s">
        <v>271</v>
      </c>
      <c r="E39" s="1422">
        <v>1</v>
      </c>
      <c r="F39" s="17" t="s">
        <v>263</v>
      </c>
      <c r="G39" s="793" t="s">
        <v>72</v>
      </c>
      <c r="H39" s="374"/>
      <c r="I39" s="452"/>
      <c r="J39" s="452"/>
      <c r="K39" s="452"/>
    </row>
    <row r="40" spans="1:11" s="1" customFormat="1" ht="15" customHeight="1" thickBot="1" x14ac:dyDescent="0.25">
      <c r="A40" s="1054"/>
      <c r="B40" s="1057"/>
      <c r="C40" s="1122"/>
      <c r="D40" s="1075"/>
      <c r="E40" s="1422"/>
      <c r="F40" s="606" t="s">
        <v>263</v>
      </c>
      <c r="G40" s="86" t="s">
        <v>123</v>
      </c>
      <c r="H40" s="1015">
        <v>0.6</v>
      </c>
      <c r="I40" s="590">
        <v>0.6</v>
      </c>
      <c r="J40" s="590">
        <v>0.6</v>
      </c>
      <c r="K40" s="590">
        <v>0.6</v>
      </c>
    </row>
    <row r="41" spans="1:11" s="1" customFormat="1" ht="17.25" customHeight="1" thickBot="1" x14ac:dyDescent="0.25">
      <c r="A41" s="1055"/>
      <c r="B41" s="1058"/>
      <c r="C41" s="1095"/>
      <c r="D41" s="1247"/>
      <c r="E41" s="1098"/>
      <c r="F41" s="1081" t="s">
        <v>46</v>
      </c>
      <c r="G41" s="1082"/>
      <c r="H41" s="264">
        <f t="shared" ref="H41:I41" si="20">H39+H40</f>
        <v>0.6</v>
      </c>
      <c r="I41" s="265">
        <f t="shared" si="20"/>
        <v>0.6</v>
      </c>
      <c r="J41" s="265">
        <f t="shared" ref="J41:K41" si="21">J39+J40</f>
        <v>0.6</v>
      </c>
      <c r="K41" s="265">
        <f t="shared" si="21"/>
        <v>0.6</v>
      </c>
    </row>
    <row r="42" spans="1:11" s="1" customFormat="1" ht="15" customHeight="1" thickBot="1" x14ac:dyDescent="0.25">
      <c r="A42" s="1053">
        <v>1</v>
      </c>
      <c r="B42" s="1056">
        <v>2</v>
      </c>
      <c r="C42" s="1094">
        <v>2</v>
      </c>
      <c r="D42" s="1074" t="s">
        <v>272</v>
      </c>
      <c r="E42" s="1097" t="s">
        <v>273</v>
      </c>
      <c r="F42" s="17" t="s">
        <v>263</v>
      </c>
      <c r="G42" s="83" t="s">
        <v>72</v>
      </c>
      <c r="H42" s="708"/>
      <c r="I42" s="214"/>
      <c r="J42" s="214"/>
      <c r="K42" s="214"/>
    </row>
    <row r="43" spans="1:11" s="1" customFormat="1" ht="15" customHeight="1" thickBot="1" x14ac:dyDescent="0.25">
      <c r="A43" s="1054"/>
      <c r="B43" s="1057"/>
      <c r="C43" s="1122"/>
      <c r="D43" s="1075"/>
      <c r="E43" s="1422"/>
      <c r="F43" s="606" t="s">
        <v>263</v>
      </c>
      <c r="G43" s="86" t="s">
        <v>123</v>
      </c>
      <c r="H43" s="101">
        <v>18.600000000000001</v>
      </c>
      <c r="I43" s="200">
        <v>19</v>
      </c>
      <c r="J43" s="200">
        <v>20</v>
      </c>
      <c r="K43" s="200">
        <v>20</v>
      </c>
    </row>
    <row r="44" spans="1:11" s="1" customFormat="1" ht="15" hidden="1" customHeight="1" thickBot="1" x14ac:dyDescent="0.25">
      <c r="A44" s="1054"/>
      <c r="B44" s="1057"/>
      <c r="C44" s="1122"/>
      <c r="D44" s="1075"/>
      <c r="E44" s="1422"/>
      <c r="F44" s="17" t="s">
        <v>263</v>
      </c>
      <c r="G44" s="83" t="s">
        <v>121</v>
      </c>
      <c r="H44" s="562"/>
      <c r="I44" s="555"/>
      <c r="J44" s="555"/>
      <c r="K44" s="555"/>
    </row>
    <row r="45" spans="1:11" s="1" customFormat="1" ht="16.5" customHeight="1" thickBot="1" x14ac:dyDescent="0.25">
      <c r="A45" s="1055"/>
      <c r="B45" s="1058"/>
      <c r="C45" s="1095"/>
      <c r="D45" s="1247"/>
      <c r="E45" s="1098"/>
      <c r="F45" s="1081" t="s">
        <v>46</v>
      </c>
      <c r="G45" s="1082"/>
      <c r="H45" s="264">
        <f t="shared" ref="H45:I45" si="22">H42+H43+H44</f>
        <v>18.600000000000001</v>
      </c>
      <c r="I45" s="265">
        <f t="shared" si="22"/>
        <v>19</v>
      </c>
      <c r="J45" s="265">
        <f t="shared" ref="J45:K45" si="23">J42+J43+J44</f>
        <v>20</v>
      </c>
      <c r="K45" s="265">
        <f t="shared" si="23"/>
        <v>20</v>
      </c>
    </row>
    <row r="46" spans="1:11" s="1" customFormat="1" ht="15" hidden="1" customHeight="1" x14ac:dyDescent="0.2">
      <c r="A46" s="1053">
        <v>1</v>
      </c>
      <c r="B46" s="1056">
        <v>2</v>
      </c>
      <c r="C46" s="1094">
        <v>3</v>
      </c>
      <c r="D46" s="1074" t="s">
        <v>470</v>
      </c>
      <c r="E46" s="1097" t="s">
        <v>273</v>
      </c>
      <c r="F46" s="17" t="s">
        <v>276</v>
      </c>
      <c r="G46" s="83" t="s">
        <v>72</v>
      </c>
      <c r="H46" s="708"/>
      <c r="I46" s="214"/>
      <c r="J46" s="214"/>
      <c r="K46" s="214"/>
    </row>
    <row r="47" spans="1:11" s="1" customFormat="1" ht="15" customHeight="1" thickBot="1" x14ac:dyDescent="0.25">
      <c r="A47" s="1054"/>
      <c r="B47" s="1057"/>
      <c r="C47" s="1122"/>
      <c r="D47" s="1075"/>
      <c r="E47" s="1422"/>
      <c r="F47" s="606" t="s">
        <v>276</v>
      </c>
      <c r="G47" s="86" t="s">
        <v>123</v>
      </c>
      <c r="H47" s="562">
        <v>8.4</v>
      </c>
      <c r="I47" s="555">
        <v>9</v>
      </c>
      <c r="J47" s="555">
        <v>9</v>
      </c>
      <c r="K47" s="555">
        <v>9</v>
      </c>
    </row>
    <row r="48" spans="1:11" s="1" customFormat="1" ht="15" customHeight="1" thickBot="1" x14ac:dyDescent="0.25">
      <c r="A48" s="1055"/>
      <c r="B48" s="1058"/>
      <c r="C48" s="1095"/>
      <c r="D48" s="1247"/>
      <c r="E48" s="1098"/>
      <c r="F48" s="1081" t="s">
        <v>46</v>
      </c>
      <c r="G48" s="1082"/>
      <c r="H48" s="264">
        <f t="shared" ref="H48:I48" si="24">H46+H47</f>
        <v>8.4</v>
      </c>
      <c r="I48" s="265">
        <f t="shared" si="24"/>
        <v>9</v>
      </c>
      <c r="J48" s="265">
        <f t="shared" ref="J48:K48" si="25">J46+J47</f>
        <v>9</v>
      </c>
      <c r="K48" s="265">
        <f t="shared" si="25"/>
        <v>9</v>
      </c>
    </row>
    <row r="49" spans="1:11" s="1" customFormat="1" ht="15" hidden="1" customHeight="1" x14ac:dyDescent="0.2">
      <c r="A49" s="1053">
        <v>1</v>
      </c>
      <c r="B49" s="1056">
        <v>2</v>
      </c>
      <c r="C49" s="1094">
        <v>4</v>
      </c>
      <c r="D49" s="1074" t="s">
        <v>33</v>
      </c>
      <c r="E49" s="1505" t="s">
        <v>402</v>
      </c>
      <c r="F49" s="706" t="s">
        <v>371</v>
      </c>
      <c r="G49" s="652" t="s">
        <v>72</v>
      </c>
      <c r="H49" s="708"/>
      <c r="I49" s="214"/>
      <c r="J49" s="214"/>
      <c r="K49" s="214"/>
    </row>
    <row r="50" spans="1:11" s="1" customFormat="1" ht="15" hidden="1" customHeight="1" thickBot="1" x14ac:dyDescent="0.25">
      <c r="A50" s="1054"/>
      <c r="B50" s="1057"/>
      <c r="C50" s="1122"/>
      <c r="D50" s="1075"/>
      <c r="E50" s="1506"/>
      <c r="F50" s="94" t="s">
        <v>371</v>
      </c>
      <c r="G50" s="11" t="s">
        <v>123</v>
      </c>
      <c r="H50" s="101"/>
      <c r="I50" s="200"/>
      <c r="J50" s="200"/>
      <c r="K50" s="200"/>
    </row>
    <row r="51" spans="1:11" s="1" customFormat="1" ht="15" hidden="1" customHeight="1" thickBot="1" x14ac:dyDescent="0.25">
      <c r="A51" s="1055"/>
      <c r="B51" s="1058"/>
      <c r="C51" s="1095"/>
      <c r="D51" s="1247"/>
      <c r="E51" s="1507"/>
      <c r="F51" s="1210" t="s">
        <v>46</v>
      </c>
      <c r="G51" s="1082"/>
      <c r="H51" s="95">
        <f t="shared" ref="H51:I51" si="26">H49+H50</f>
        <v>0</v>
      </c>
      <c r="I51" s="199">
        <f t="shared" si="26"/>
        <v>0</v>
      </c>
      <c r="J51" s="199">
        <f t="shared" ref="J51:K51" si="27">J49+J50</f>
        <v>0</v>
      </c>
      <c r="K51" s="199">
        <f t="shared" si="27"/>
        <v>0</v>
      </c>
    </row>
    <row r="52" spans="1:11" s="1" customFormat="1" ht="15" hidden="1" customHeight="1" x14ac:dyDescent="0.2">
      <c r="A52" s="1053">
        <v>1</v>
      </c>
      <c r="B52" s="1056">
        <v>2</v>
      </c>
      <c r="C52" s="1094">
        <v>5</v>
      </c>
      <c r="D52" s="1074" t="s">
        <v>277</v>
      </c>
      <c r="E52" s="1097" t="s">
        <v>273</v>
      </c>
      <c r="F52" s="548" t="s">
        <v>276</v>
      </c>
      <c r="G52" s="71" t="s">
        <v>72</v>
      </c>
      <c r="H52" s="101"/>
      <c r="I52" s="200"/>
      <c r="J52" s="200"/>
      <c r="K52" s="200"/>
    </row>
    <row r="53" spans="1:11" s="1" customFormat="1" ht="15" customHeight="1" thickBot="1" x14ac:dyDescent="0.25">
      <c r="A53" s="1054"/>
      <c r="B53" s="1057"/>
      <c r="C53" s="1122"/>
      <c r="D53" s="1075"/>
      <c r="E53" s="1422"/>
      <c r="F53" s="606" t="s">
        <v>276</v>
      </c>
      <c r="G53" s="86" t="s">
        <v>123</v>
      </c>
      <c r="H53" s="562">
        <v>30.6</v>
      </c>
      <c r="I53" s="555">
        <v>30.4</v>
      </c>
      <c r="J53" s="555">
        <v>31</v>
      </c>
      <c r="K53" s="555">
        <v>31</v>
      </c>
    </row>
    <row r="54" spans="1:11" s="1" customFormat="1" ht="15" customHeight="1" thickBot="1" x14ac:dyDescent="0.25">
      <c r="A54" s="1055"/>
      <c r="B54" s="1058"/>
      <c r="C54" s="1095"/>
      <c r="D54" s="1247"/>
      <c r="E54" s="1098"/>
      <c r="F54" s="1081" t="s">
        <v>46</v>
      </c>
      <c r="G54" s="1082"/>
      <c r="H54" s="264">
        <f t="shared" ref="H54:I54" si="28">H52+H53</f>
        <v>30.6</v>
      </c>
      <c r="I54" s="265">
        <f t="shared" si="28"/>
        <v>30.4</v>
      </c>
      <c r="J54" s="265">
        <f t="shared" ref="J54:K54" si="29">J52+J53</f>
        <v>31</v>
      </c>
      <c r="K54" s="265">
        <f t="shared" si="29"/>
        <v>31</v>
      </c>
    </row>
    <row r="55" spans="1:11" s="1" customFormat="1" ht="15" hidden="1" customHeight="1" thickBot="1" x14ac:dyDescent="0.25">
      <c r="A55" s="1053">
        <v>1</v>
      </c>
      <c r="B55" s="1056">
        <v>2</v>
      </c>
      <c r="C55" s="1285">
        <v>6</v>
      </c>
      <c r="D55" s="1533" t="s">
        <v>279</v>
      </c>
      <c r="E55" s="1676" t="s">
        <v>95</v>
      </c>
      <c r="F55" s="606" t="s">
        <v>274</v>
      </c>
      <c r="G55" s="86" t="s">
        <v>123</v>
      </c>
      <c r="H55" s="708"/>
      <c r="I55" s="214"/>
      <c r="J55" s="214"/>
      <c r="K55" s="214"/>
    </row>
    <row r="56" spans="1:11" s="1" customFormat="1" ht="15" hidden="1" customHeight="1" thickBot="1" x14ac:dyDescent="0.25">
      <c r="A56" s="1054"/>
      <c r="B56" s="1057"/>
      <c r="C56" s="1286"/>
      <c r="D56" s="1534"/>
      <c r="E56" s="1670"/>
      <c r="F56" s="17" t="s">
        <v>274</v>
      </c>
      <c r="G56" s="83" t="s">
        <v>72</v>
      </c>
      <c r="H56" s="562"/>
      <c r="I56" s="555"/>
      <c r="J56" s="555"/>
      <c r="K56" s="555"/>
    </row>
    <row r="57" spans="1:11" s="1" customFormat="1" ht="15" hidden="1" customHeight="1" thickBot="1" x14ac:dyDescent="0.25">
      <c r="A57" s="1055"/>
      <c r="B57" s="1058"/>
      <c r="C57" s="1287"/>
      <c r="D57" s="1563"/>
      <c r="E57" s="1671"/>
      <c r="F57" s="1081" t="s">
        <v>46</v>
      </c>
      <c r="G57" s="1082"/>
      <c r="H57" s="264">
        <f t="shared" ref="H57:I57" si="30">H55+H56</f>
        <v>0</v>
      </c>
      <c r="I57" s="265">
        <f t="shared" si="30"/>
        <v>0</v>
      </c>
      <c r="J57" s="265">
        <f t="shared" ref="J57:K57" si="31">J55+J56</f>
        <v>0</v>
      </c>
      <c r="K57" s="265">
        <f t="shared" si="31"/>
        <v>0</v>
      </c>
    </row>
    <row r="58" spans="1:11" s="1" customFormat="1" ht="15" hidden="1" customHeight="1" x14ac:dyDescent="0.2">
      <c r="A58" s="1053">
        <v>1</v>
      </c>
      <c r="B58" s="1056">
        <v>2</v>
      </c>
      <c r="C58" s="1094">
        <v>7</v>
      </c>
      <c r="D58" s="1074" t="s">
        <v>280</v>
      </c>
      <c r="E58" s="1097" t="s">
        <v>716</v>
      </c>
      <c r="F58" s="17" t="s">
        <v>276</v>
      </c>
      <c r="G58" s="83" t="s">
        <v>72</v>
      </c>
      <c r="H58" s="743"/>
      <c r="I58" s="293"/>
      <c r="J58" s="293"/>
      <c r="K58" s="293"/>
    </row>
    <row r="59" spans="1:11" s="1" customFormat="1" ht="15" customHeight="1" thickBot="1" x14ac:dyDescent="0.25">
      <c r="A59" s="1054"/>
      <c r="B59" s="1057"/>
      <c r="C59" s="1122"/>
      <c r="D59" s="1075"/>
      <c r="E59" s="1422"/>
      <c r="F59" s="606" t="s">
        <v>276</v>
      </c>
      <c r="G59" s="86" t="s">
        <v>123</v>
      </c>
      <c r="H59" s="562">
        <v>5</v>
      </c>
      <c r="I59" s="555">
        <v>3.7</v>
      </c>
      <c r="J59" s="555">
        <v>4</v>
      </c>
      <c r="K59" s="555">
        <v>4</v>
      </c>
    </row>
    <row r="60" spans="1:11" s="1" customFormat="1" ht="15" customHeight="1" thickBot="1" x14ac:dyDescent="0.25">
      <c r="A60" s="1055"/>
      <c r="B60" s="1058"/>
      <c r="C60" s="1095"/>
      <c r="D60" s="1247"/>
      <c r="E60" s="1098"/>
      <c r="F60" s="1081" t="s">
        <v>46</v>
      </c>
      <c r="G60" s="1082"/>
      <c r="H60" s="264">
        <f t="shared" ref="H60:I60" si="32">H58+H59</f>
        <v>5</v>
      </c>
      <c r="I60" s="265">
        <f t="shared" si="32"/>
        <v>3.7</v>
      </c>
      <c r="J60" s="265">
        <f t="shared" ref="J60:K60" si="33">J58+J59</f>
        <v>4</v>
      </c>
      <c r="K60" s="265">
        <f t="shared" si="33"/>
        <v>4</v>
      </c>
    </row>
    <row r="61" spans="1:11" s="1" customFormat="1" ht="15" customHeight="1" thickBot="1" x14ac:dyDescent="0.25">
      <c r="A61" s="1053">
        <v>1</v>
      </c>
      <c r="B61" s="1056">
        <v>2</v>
      </c>
      <c r="C61" s="1094">
        <v>8</v>
      </c>
      <c r="D61" s="1074" t="s">
        <v>281</v>
      </c>
      <c r="E61" s="1097" t="s">
        <v>267</v>
      </c>
      <c r="F61" s="606" t="s">
        <v>276</v>
      </c>
      <c r="G61" s="86" t="s">
        <v>123</v>
      </c>
      <c r="H61" s="451">
        <v>14.8</v>
      </c>
      <c r="I61" s="374">
        <v>14.1</v>
      </c>
      <c r="J61" s="374">
        <v>15</v>
      </c>
      <c r="K61" s="374">
        <v>15</v>
      </c>
    </row>
    <row r="62" spans="1:11" s="1" customFormat="1" ht="15" customHeight="1" thickBot="1" x14ac:dyDescent="0.25">
      <c r="A62" s="1055"/>
      <c r="B62" s="1058"/>
      <c r="C62" s="1095"/>
      <c r="D62" s="1247"/>
      <c r="E62" s="1098"/>
      <c r="F62" s="1081" t="s">
        <v>46</v>
      </c>
      <c r="G62" s="1082"/>
      <c r="H62" s="264">
        <f t="shared" ref="H62:I62" si="34">H61</f>
        <v>14.8</v>
      </c>
      <c r="I62" s="265">
        <f t="shared" si="34"/>
        <v>14.1</v>
      </c>
      <c r="J62" s="265">
        <f t="shared" ref="J62:K62" si="35">J61</f>
        <v>15</v>
      </c>
      <c r="K62" s="265">
        <f t="shared" si="35"/>
        <v>15</v>
      </c>
    </row>
    <row r="63" spans="1:11" s="1" customFormat="1" ht="15" customHeight="1" thickBot="1" x14ac:dyDescent="0.25">
      <c r="A63" s="1053">
        <v>1</v>
      </c>
      <c r="B63" s="1056">
        <v>2</v>
      </c>
      <c r="C63" s="1094">
        <v>9</v>
      </c>
      <c r="D63" s="1074" t="s">
        <v>282</v>
      </c>
      <c r="E63" s="1097" t="s">
        <v>542</v>
      </c>
      <c r="F63" s="705" t="s">
        <v>646</v>
      </c>
      <c r="G63" s="86" t="s">
        <v>123</v>
      </c>
      <c r="H63" s="451">
        <v>12.4</v>
      </c>
      <c r="I63" s="374">
        <v>13.9</v>
      </c>
      <c r="J63" s="374">
        <v>14</v>
      </c>
      <c r="K63" s="374">
        <v>14</v>
      </c>
    </row>
    <row r="64" spans="1:11" s="1" customFormat="1" ht="14.25" customHeight="1" thickBot="1" x14ac:dyDescent="0.25">
      <c r="A64" s="1055"/>
      <c r="B64" s="1058"/>
      <c r="C64" s="1095"/>
      <c r="D64" s="1247"/>
      <c r="E64" s="1098"/>
      <c r="F64" s="1081" t="s">
        <v>46</v>
      </c>
      <c r="G64" s="1082"/>
      <c r="H64" s="264">
        <f t="shared" ref="H64:I64" si="36">H63</f>
        <v>12.4</v>
      </c>
      <c r="I64" s="265">
        <f t="shared" si="36"/>
        <v>13.9</v>
      </c>
      <c r="J64" s="265">
        <f t="shared" ref="J64:K64" si="37">J63</f>
        <v>14</v>
      </c>
      <c r="K64" s="265">
        <f t="shared" si="37"/>
        <v>14</v>
      </c>
    </row>
    <row r="65" spans="1:12" s="1" customFormat="1" ht="0.75" hidden="1" customHeight="1" x14ac:dyDescent="0.2">
      <c r="A65" s="1053">
        <v>1</v>
      </c>
      <c r="B65" s="1056">
        <v>2</v>
      </c>
      <c r="C65" s="1046">
        <v>10</v>
      </c>
      <c r="D65" s="1533" t="s">
        <v>283</v>
      </c>
      <c r="E65" s="1389" t="s">
        <v>278</v>
      </c>
      <c r="F65" s="755" t="s">
        <v>496</v>
      </c>
      <c r="G65" s="164" t="s">
        <v>72</v>
      </c>
      <c r="H65" s="715"/>
      <c r="I65" s="332"/>
      <c r="J65" s="332"/>
      <c r="K65" s="332"/>
    </row>
    <row r="66" spans="1:12" s="1" customFormat="1" ht="15" hidden="1" customHeight="1" thickBot="1" x14ac:dyDescent="0.25">
      <c r="A66" s="1054"/>
      <c r="B66" s="1057"/>
      <c r="C66" s="1059"/>
      <c r="D66" s="1534"/>
      <c r="E66" s="1390"/>
      <c r="F66" s="161" t="s">
        <v>496</v>
      </c>
      <c r="G66" s="168" t="s">
        <v>123</v>
      </c>
      <c r="H66" s="163"/>
      <c r="I66" s="203"/>
      <c r="J66" s="203"/>
      <c r="K66" s="203"/>
    </row>
    <row r="67" spans="1:12" s="1" customFormat="1" ht="15" hidden="1" customHeight="1" thickBot="1" x14ac:dyDescent="0.25">
      <c r="A67" s="1055"/>
      <c r="B67" s="1058"/>
      <c r="C67" s="1060"/>
      <c r="D67" s="1563"/>
      <c r="E67" s="1391"/>
      <c r="F67" s="1127" t="s">
        <v>46</v>
      </c>
      <c r="G67" s="1128"/>
      <c r="H67" s="95"/>
      <c r="I67" s="199"/>
      <c r="J67" s="199"/>
      <c r="K67" s="199"/>
    </row>
    <row r="68" spans="1:12" s="1" customFormat="1" ht="15" customHeight="1" x14ac:dyDescent="0.2">
      <c r="A68" s="1053">
        <v>1</v>
      </c>
      <c r="B68" s="1056">
        <v>2</v>
      </c>
      <c r="C68" s="1094">
        <v>11</v>
      </c>
      <c r="D68" s="1074" t="s">
        <v>794</v>
      </c>
      <c r="E68" s="1097" t="s">
        <v>542</v>
      </c>
      <c r="F68" s="586" t="s">
        <v>284</v>
      </c>
      <c r="G68" s="50" t="s">
        <v>123</v>
      </c>
      <c r="H68" s="101">
        <v>322.3</v>
      </c>
      <c r="I68" s="200">
        <v>37.4</v>
      </c>
      <c r="J68" s="200">
        <v>38</v>
      </c>
      <c r="K68" s="200">
        <v>38</v>
      </c>
      <c r="L68" s="527"/>
    </row>
    <row r="69" spans="1:12" s="1" customFormat="1" ht="15" customHeight="1" thickBot="1" x14ac:dyDescent="0.25">
      <c r="A69" s="1054"/>
      <c r="B69" s="1057"/>
      <c r="C69" s="1122"/>
      <c r="D69" s="1075"/>
      <c r="E69" s="1422"/>
      <c r="F69" s="598" t="s">
        <v>284</v>
      </c>
      <c r="G69" s="681" t="s">
        <v>105</v>
      </c>
      <c r="H69" s="562"/>
      <c r="I69" s="555"/>
      <c r="J69" s="555"/>
      <c r="K69" s="555"/>
    </row>
    <row r="70" spans="1:12" s="1" customFormat="1" ht="16.5" customHeight="1" thickBot="1" x14ac:dyDescent="0.25">
      <c r="A70" s="1055"/>
      <c r="B70" s="1058"/>
      <c r="C70" s="1095"/>
      <c r="D70" s="1247"/>
      <c r="E70" s="1098"/>
      <c r="F70" s="1127" t="s">
        <v>46</v>
      </c>
      <c r="G70" s="1128"/>
      <c r="H70" s="264">
        <f t="shared" ref="H70:I70" si="38">H68+H69</f>
        <v>322.3</v>
      </c>
      <c r="I70" s="265">
        <f t="shared" si="38"/>
        <v>37.4</v>
      </c>
      <c r="J70" s="265">
        <f t="shared" ref="J70:K70" si="39">J68+J69</f>
        <v>38</v>
      </c>
      <c r="K70" s="265">
        <f t="shared" si="39"/>
        <v>38</v>
      </c>
    </row>
    <row r="71" spans="1:12" s="1" customFormat="1" ht="15" customHeight="1" x14ac:dyDescent="0.2">
      <c r="A71" s="1053">
        <v>1</v>
      </c>
      <c r="B71" s="1056">
        <v>2</v>
      </c>
      <c r="C71" s="1046">
        <v>12</v>
      </c>
      <c r="D71" s="1074" t="s">
        <v>285</v>
      </c>
      <c r="E71" s="1455" t="s">
        <v>32</v>
      </c>
      <c r="F71" s="586" t="s">
        <v>286</v>
      </c>
      <c r="G71" s="50" t="s">
        <v>72</v>
      </c>
      <c r="H71" s="708">
        <v>45.6</v>
      </c>
      <c r="I71" s="214">
        <v>41.7</v>
      </c>
      <c r="J71" s="214">
        <v>43.5</v>
      </c>
      <c r="K71" s="214">
        <v>45.7</v>
      </c>
    </row>
    <row r="72" spans="1:12" s="1" customFormat="1" ht="15" customHeight="1" x14ac:dyDescent="0.2">
      <c r="A72" s="1054"/>
      <c r="B72" s="1057"/>
      <c r="C72" s="1059"/>
      <c r="D72" s="1075"/>
      <c r="E72" s="1514"/>
      <c r="F72" s="605" t="s">
        <v>286</v>
      </c>
      <c r="G72" s="652" t="s">
        <v>105</v>
      </c>
      <c r="H72" s="101"/>
      <c r="I72" s="200"/>
      <c r="J72" s="200"/>
      <c r="K72" s="200"/>
    </row>
    <row r="73" spans="1:12" s="1" customFormat="1" ht="15" customHeight="1" thickBot="1" x14ac:dyDescent="0.25">
      <c r="A73" s="1054"/>
      <c r="B73" s="1057"/>
      <c r="C73" s="1059"/>
      <c r="D73" s="1075"/>
      <c r="E73" s="1514"/>
      <c r="F73" s="589" t="s">
        <v>286</v>
      </c>
      <c r="G73" s="83" t="s">
        <v>123</v>
      </c>
      <c r="H73" s="562">
        <v>949.6</v>
      </c>
      <c r="I73" s="555">
        <v>970.1</v>
      </c>
      <c r="J73" s="555">
        <v>1017.3</v>
      </c>
      <c r="K73" s="555">
        <v>1068.4000000000001</v>
      </c>
    </row>
    <row r="74" spans="1:12" s="1" customFormat="1" ht="18" customHeight="1" thickBot="1" x14ac:dyDescent="0.25">
      <c r="A74" s="1055"/>
      <c r="B74" s="1058"/>
      <c r="C74" s="1060"/>
      <c r="D74" s="1247"/>
      <c r="E74" s="1456"/>
      <c r="F74" s="1081" t="s">
        <v>46</v>
      </c>
      <c r="G74" s="1099"/>
      <c r="H74" s="264">
        <f t="shared" ref="H74:I74" si="40">H71+H73+H72</f>
        <v>995.2</v>
      </c>
      <c r="I74" s="265">
        <f t="shared" si="40"/>
        <v>1011.8000000000001</v>
      </c>
      <c r="J74" s="265">
        <f t="shared" ref="J74:K74" si="41">J71+J73+J72</f>
        <v>1060.8</v>
      </c>
      <c r="K74" s="265">
        <f t="shared" si="41"/>
        <v>1114.1000000000001</v>
      </c>
    </row>
    <row r="75" spans="1:12" s="1" customFormat="1" ht="15" customHeight="1" thickBot="1" x14ac:dyDescent="0.25">
      <c r="A75" s="1053">
        <v>1</v>
      </c>
      <c r="B75" s="1056">
        <v>2</v>
      </c>
      <c r="C75" s="1094">
        <v>13</v>
      </c>
      <c r="D75" s="1074" t="s">
        <v>287</v>
      </c>
      <c r="E75" s="1097" t="s">
        <v>95</v>
      </c>
      <c r="F75" s="598" t="s">
        <v>263</v>
      </c>
      <c r="G75" s="129" t="s">
        <v>123</v>
      </c>
      <c r="H75" s="451">
        <v>0.2</v>
      </c>
      <c r="I75" s="374">
        <v>0.2</v>
      </c>
      <c r="J75" s="374">
        <v>0.3</v>
      </c>
      <c r="K75" s="374">
        <v>0.3</v>
      </c>
    </row>
    <row r="76" spans="1:12" s="1" customFormat="1" ht="15" customHeight="1" thickBot="1" x14ac:dyDescent="0.25">
      <c r="A76" s="1055"/>
      <c r="B76" s="1058"/>
      <c r="C76" s="1095"/>
      <c r="D76" s="1247"/>
      <c r="E76" s="1098"/>
      <c r="F76" s="1081" t="s">
        <v>46</v>
      </c>
      <c r="G76" s="1082"/>
      <c r="H76" s="264">
        <f t="shared" ref="H76:I76" si="42">H75</f>
        <v>0.2</v>
      </c>
      <c r="I76" s="265">
        <f t="shared" si="42"/>
        <v>0.2</v>
      </c>
      <c r="J76" s="265">
        <f t="shared" ref="J76:K76" si="43">J75</f>
        <v>0.3</v>
      </c>
      <c r="K76" s="265">
        <f t="shared" si="43"/>
        <v>0.3</v>
      </c>
    </row>
    <row r="77" spans="1:12" s="1" customFormat="1" ht="15" hidden="1" customHeight="1" thickBot="1" x14ac:dyDescent="0.25">
      <c r="A77" s="1053">
        <v>1</v>
      </c>
      <c r="B77" s="1056">
        <v>2</v>
      </c>
      <c r="C77" s="1094">
        <v>14</v>
      </c>
      <c r="D77" s="1314" t="s">
        <v>288</v>
      </c>
      <c r="E77" s="1097" t="s">
        <v>267</v>
      </c>
      <c r="F77" s="17" t="s">
        <v>289</v>
      </c>
      <c r="G77" s="11" t="s">
        <v>123</v>
      </c>
      <c r="H77" s="708"/>
      <c r="I77" s="214"/>
      <c r="J77" s="214"/>
      <c r="K77" s="214"/>
    </row>
    <row r="78" spans="1:12" s="1" customFormat="1" ht="13.5" hidden="1" customHeight="1" thickBot="1" x14ac:dyDescent="0.25">
      <c r="A78" s="1055"/>
      <c r="B78" s="1058"/>
      <c r="C78" s="1095"/>
      <c r="D78" s="1088"/>
      <c r="E78" s="1098"/>
      <c r="F78" s="1127" t="s">
        <v>46</v>
      </c>
      <c r="G78" s="1128"/>
      <c r="H78" s="95">
        <f t="shared" ref="H78:I78" si="44">H77</f>
        <v>0</v>
      </c>
      <c r="I78" s="199">
        <f t="shared" si="44"/>
        <v>0</v>
      </c>
      <c r="J78" s="199">
        <f t="shared" ref="J78:K78" si="45">J77</f>
        <v>0</v>
      </c>
      <c r="K78" s="199">
        <f t="shared" si="45"/>
        <v>0</v>
      </c>
    </row>
    <row r="79" spans="1:12" s="1" customFormat="1" ht="15" customHeight="1" x14ac:dyDescent="0.2">
      <c r="A79" s="1053">
        <v>1</v>
      </c>
      <c r="B79" s="1056">
        <v>2</v>
      </c>
      <c r="C79" s="1094">
        <v>15</v>
      </c>
      <c r="D79" s="1074" t="s">
        <v>608</v>
      </c>
      <c r="E79" s="1097" t="s">
        <v>781</v>
      </c>
      <c r="F79" s="586" t="s">
        <v>16</v>
      </c>
      <c r="G79" s="929" t="s">
        <v>123</v>
      </c>
      <c r="H79" s="122">
        <v>187.4</v>
      </c>
      <c r="I79" s="198">
        <v>149.80000000000001</v>
      </c>
      <c r="J79" s="198">
        <v>150</v>
      </c>
      <c r="K79" s="198">
        <v>150</v>
      </c>
    </row>
    <row r="80" spans="1:12" s="1" customFormat="1" ht="15" customHeight="1" thickBot="1" x14ac:dyDescent="0.25">
      <c r="A80" s="1054"/>
      <c r="B80" s="1057"/>
      <c r="C80" s="1122"/>
      <c r="D80" s="1075"/>
      <c r="E80" s="1422"/>
      <c r="F80" s="598" t="s">
        <v>16</v>
      </c>
      <c r="G80" s="681" t="s">
        <v>72</v>
      </c>
      <c r="H80" s="669">
        <v>34.6</v>
      </c>
      <c r="I80" s="595">
        <v>35</v>
      </c>
      <c r="J80" s="595"/>
      <c r="K80" s="595"/>
    </row>
    <row r="81" spans="1:11" s="1" customFormat="1" ht="21" customHeight="1" thickBot="1" x14ac:dyDescent="0.25">
      <c r="A81" s="1055"/>
      <c r="B81" s="1058"/>
      <c r="C81" s="1095"/>
      <c r="D81" s="1247"/>
      <c r="E81" s="1098"/>
      <c r="F81" s="1081" t="s">
        <v>46</v>
      </c>
      <c r="G81" s="1082"/>
      <c r="H81" s="264">
        <f t="shared" ref="H81:I81" si="46">H79+H80</f>
        <v>222</v>
      </c>
      <c r="I81" s="265">
        <f t="shared" si="46"/>
        <v>184.8</v>
      </c>
      <c r="J81" s="265">
        <f t="shared" ref="J81:K81" si="47">J79+J80</f>
        <v>150</v>
      </c>
      <c r="K81" s="265">
        <f t="shared" si="47"/>
        <v>150</v>
      </c>
    </row>
    <row r="82" spans="1:11" s="1" customFormat="1" ht="15.75" hidden="1" customHeight="1" x14ac:dyDescent="0.2">
      <c r="A82" s="1053">
        <v>1</v>
      </c>
      <c r="B82" s="1056">
        <v>2</v>
      </c>
      <c r="C82" s="1046">
        <v>16</v>
      </c>
      <c r="D82" s="1074" t="s">
        <v>3</v>
      </c>
      <c r="E82" s="1050" t="s">
        <v>536</v>
      </c>
      <c r="F82" s="78" t="s">
        <v>371</v>
      </c>
      <c r="G82" s="83" t="s">
        <v>72</v>
      </c>
      <c r="H82" s="708"/>
      <c r="I82" s="214"/>
      <c r="J82" s="214"/>
      <c r="K82" s="214"/>
    </row>
    <row r="83" spans="1:11" s="3" customFormat="1" ht="17.25" customHeight="1" thickBot="1" x14ac:dyDescent="0.25">
      <c r="A83" s="1054"/>
      <c r="B83" s="1057"/>
      <c r="C83" s="1059"/>
      <c r="D83" s="1075"/>
      <c r="E83" s="1070"/>
      <c r="F83" s="765" t="s">
        <v>371</v>
      </c>
      <c r="G83" s="86" t="s">
        <v>123</v>
      </c>
      <c r="H83" s="562">
        <v>14.1</v>
      </c>
      <c r="I83" s="555">
        <v>18.399999999999999</v>
      </c>
      <c r="J83" s="555">
        <v>19</v>
      </c>
      <c r="K83" s="555">
        <v>19</v>
      </c>
    </row>
    <row r="84" spans="1:11" s="1" customFormat="1" ht="15.6" customHeight="1" thickBot="1" x14ac:dyDescent="0.25">
      <c r="A84" s="1055"/>
      <c r="B84" s="1058"/>
      <c r="C84" s="1060"/>
      <c r="D84" s="1247"/>
      <c r="E84" s="1071"/>
      <c r="F84" s="1081" t="s">
        <v>46</v>
      </c>
      <c r="G84" s="1082"/>
      <c r="H84" s="264">
        <f t="shared" ref="H84:I84" si="48">H82+H83</f>
        <v>14.1</v>
      </c>
      <c r="I84" s="265">
        <f t="shared" si="48"/>
        <v>18.399999999999999</v>
      </c>
      <c r="J84" s="265">
        <f t="shared" ref="J84:K84" si="49">J82+J83</f>
        <v>19</v>
      </c>
      <c r="K84" s="265">
        <f t="shared" si="49"/>
        <v>19</v>
      </c>
    </row>
    <row r="85" spans="1:11" s="1" customFormat="1" ht="15" hidden="1" customHeight="1" thickBot="1" x14ac:dyDescent="0.25">
      <c r="A85" s="1053">
        <v>1</v>
      </c>
      <c r="B85" s="1056">
        <v>2</v>
      </c>
      <c r="C85" s="1094">
        <v>17</v>
      </c>
      <c r="D85" s="1533" t="s">
        <v>4</v>
      </c>
      <c r="E85" s="1676" t="s">
        <v>290</v>
      </c>
      <c r="F85" s="161" t="s">
        <v>15</v>
      </c>
      <c r="G85" s="164" t="s">
        <v>123</v>
      </c>
      <c r="H85" s="332"/>
      <c r="I85" s="714"/>
      <c r="J85" s="714"/>
      <c r="K85" s="714"/>
    </row>
    <row r="86" spans="1:11" s="1" customFormat="1" ht="15" hidden="1" customHeight="1" thickBot="1" x14ac:dyDescent="0.25">
      <c r="A86" s="1055"/>
      <c r="B86" s="1058"/>
      <c r="C86" s="1095"/>
      <c r="D86" s="1563"/>
      <c r="E86" s="1671"/>
      <c r="F86" s="1081" t="s">
        <v>46</v>
      </c>
      <c r="G86" s="1082"/>
      <c r="H86" s="199"/>
      <c r="I86" s="102"/>
      <c r="J86" s="102"/>
      <c r="K86" s="102"/>
    </row>
    <row r="87" spans="1:11" s="1" customFormat="1" ht="24" hidden="1" customHeight="1" thickBot="1" x14ac:dyDescent="0.25">
      <c r="A87" s="1053">
        <v>1</v>
      </c>
      <c r="B87" s="1056">
        <v>2</v>
      </c>
      <c r="C87" s="1094">
        <v>18</v>
      </c>
      <c r="D87" s="1533" t="s">
        <v>5</v>
      </c>
      <c r="E87" s="1676" t="s">
        <v>432</v>
      </c>
      <c r="F87" s="161" t="s">
        <v>169</v>
      </c>
      <c r="G87" s="164" t="s">
        <v>105</v>
      </c>
      <c r="H87" s="203"/>
      <c r="I87" s="160"/>
      <c r="J87" s="160"/>
      <c r="K87" s="160"/>
    </row>
    <row r="88" spans="1:11" s="1" customFormat="1" ht="24.75" hidden="1" customHeight="1" thickBot="1" x14ac:dyDescent="0.25">
      <c r="A88" s="1055"/>
      <c r="B88" s="1058"/>
      <c r="C88" s="1095"/>
      <c r="D88" s="1563"/>
      <c r="E88" s="1671"/>
      <c r="F88" s="1081" t="s">
        <v>46</v>
      </c>
      <c r="G88" s="1082"/>
      <c r="H88" s="199"/>
      <c r="I88" s="102"/>
      <c r="J88" s="102"/>
      <c r="K88" s="102"/>
    </row>
    <row r="89" spans="1:11" s="1" customFormat="1" ht="17.25" hidden="1" customHeight="1" thickBot="1" x14ac:dyDescent="0.25">
      <c r="A89" s="1053">
        <v>1</v>
      </c>
      <c r="B89" s="1056">
        <v>2</v>
      </c>
      <c r="C89" s="1094">
        <v>19</v>
      </c>
      <c r="D89" s="1533" t="s">
        <v>6</v>
      </c>
      <c r="E89" s="1676" t="s">
        <v>432</v>
      </c>
      <c r="F89" s="161" t="s">
        <v>169</v>
      </c>
      <c r="G89" s="164" t="s">
        <v>105</v>
      </c>
      <c r="H89" s="203"/>
      <c r="I89" s="160"/>
      <c r="J89" s="160"/>
      <c r="K89" s="160"/>
    </row>
    <row r="90" spans="1:11" s="1" customFormat="1" ht="18.75" hidden="1" customHeight="1" thickBot="1" x14ac:dyDescent="0.25">
      <c r="A90" s="1055"/>
      <c r="B90" s="1058"/>
      <c r="C90" s="1095"/>
      <c r="D90" s="1563"/>
      <c r="E90" s="1671"/>
      <c r="F90" s="1081" t="s">
        <v>46</v>
      </c>
      <c r="G90" s="1082"/>
      <c r="H90" s="199"/>
      <c r="I90" s="102"/>
      <c r="J90" s="102"/>
      <c r="K90" s="102"/>
    </row>
    <row r="91" spans="1:11" s="1" customFormat="1" ht="19.5" hidden="1" customHeight="1" thickBot="1" x14ac:dyDescent="0.25">
      <c r="A91" s="1053">
        <v>1</v>
      </c>
      <c r="B91" s="1056">
        <v>2</v>
      </c>
      <c r="C91" s="1094">
        <v>20</v>
      </c>
      <c r="D91" s="1314" t="s">
        <v>7</v>
      </c>
      <c r="E91" s="1097" t="s">
        <v>95</v>
      </c>
      <c r="F91" s="17" t="s">
        <v>169</v>
      </c>
      <c r="G91" s="11" t="s">
        <v>105</v>
      </c>
      <c r="H91" s="200"/>
      <c r="I91" s="100"/>
      <c r="J91" s="100"/>
      <c r="K91" s="100"/>
    </row>
    <row r="92" spans="1:11" s="1" customFormat="1" ht="19.5" hidden="1" customHeight="1" thickBot="1" x14ac:dyDescent="0.25">
      <c r="A92" s="1055"/>
      <c r="B92" s="1058"/>
      <c r="C92" s="1095"/>
      <c r="D92" s="1088"/>
      <c r="E92" s="1098"/>
      <c r="F92" s="1127" t="s">
        <v>46</v>
      </c>
      <c r="G92" s="1128"/>
      <c r="H92" s="199">
        <f t="shared" ref="H92:I92" si="50">H91</f>
        <v>0</v>
      </c>
      <c r="I92" s="102">
        <f t="shared" si="50"/>
        <v>0</v>
      </c>
      <c r="J92" s="102">
        <f t="shared" ref="J92:K92" si="51">J91</f>
        <v>0</v>
      </c>
      <c r="K92" s="102">
        <f t="shared" si="51"/>
        <v>0</v>
      </c>
    </row>
    <row r="93" spans="1:11" s="1" customFormat="1" ht="16.5" customHeight="1" x14ac:dyDescent="0.2">
      <c r="A93" s="1053">
        <v>1</v>
      </c>
      <c r="B93" s="1056">
        <v>2</v>
      </c>
      <c r="C93" s="1046">
        <v>21</v>
      </c>
      <c r="D93" s="1074" t="s">
        <v>734</v>
      </c>
      <c r="E93" s="1050" t="s">
        <v>811</v>
      </c>
      <c r="F93" s="586" t="s">
        <v>16</v>
      </c>
      <c r="G93" s="50" t="s">
        <v>72</v>
      </c>
      <c r="H93" s="100"/>
      <c r="I93" s="100"/>
      <c r="J93" s="100"/>
      <c r="K93" s="100"/>
    </row>
    <row r="94" spans="1:11" s="1" customFormat="1" ht="17.25" customHeight="1" thickBot="1" x14ac:dyDescent="0.25">
      <c r="A94" s="1054"/>
      <c r="B94" s="1057"/>
      <c r="C94" s="1059"/>
      <c r="D94" s="1075"/>
      <c r="E94" s="1070"/>
      <c r="F94" s="655" t="s">
        <v>16</v>
      </c>
      <c r="G94" s="545" t="s">
        <v>123</v>
      </c>
      <c r="H94" s="596">
        <v>5.6</v>
      </c>
      <c r="I94" s="596">
        <v>6</v>
      </c>
      <c r="J94" s="596">
        <v>6</v>
      </c>
      <c r="K94" s="596">
        <v>6</v>
      </c>
    </row>
    <row r="95" spans="1:11" s="1" customFormat="1" ht="15.75" customHeight="1" thickBot="1" x14ac:dyDescent="0.25">
      <c r="A95" s="1055"/>
      <c r="B95" s="1057"/>
      <c r="C95" s="1059"/>
      <c r="D95" s="1075"/>
      <c r="E95" s="1070"/>
      <c r="F95" s="1081" t="s">
        <v>46</v>
      </c>
      <c r="G95" s="1082"/>
      <c r="H95" s="265">
        <f t="shared" ref="H95:I95" si="52">H93+H94</f>
        <v>5.6</v>
      </c>
      <c r="I95" s="266">
        <f t="shared" si="52"/>
        <v>6</v>
      </c>
      <c r="J95" s="266">
        <f t="shared" ref="J95:K95" si="53">J93+J94</f>
        <v>6</v>
      </c>
      <c r="K95" s="266">
        <f t="shared" si="53"/>
        <v>6</v>
      </c>
    </row>
    <row r="96" spans="1:11" s="1" customFormat="1" ht="15" customHeight="1" thickBot="1" x14ac:dyDescent="0.25">
      <c r="A96" s="393">
        <v>1</v>
      </c>
      <c r="B96" s="230">
        <v>2</v>
      </c>
      <c r="C96" s="1233" t="s">
        <v>43</v>
      </c>
      <c r="D96" s="1234"/>
      <c r="E96" s="1234"/>
      <c r="F96" s="1224"/>
      <c r="G96" s="1225"/>
      <c r="H96" s="261">
        <f>H41+H45+H48+H51+H54+H57+H60+H62+H64+H67+H70+H74+H76+H78+H81+H84+H86+H88+H90+H92+H95</f>
        <v>1649.8</v>
      </c>
      <c r="I96" s="261">
        <f t="shared" ref="I96:J96" si="54">I41+I45+I48+I51+I54+I57+I60+I62+I64+I67+I70+I74+I76+I78+I81+I84+I86+I88+I90+I92+I95</f>
        <v>1349.3000000000002</v>
      </c>
      <c r="J96" s="418">
        <f t="shared" si="54"/>
        <v>1367.6999999999998</v>
      </c>
      <c r="K96" s="418">
        <f t="shared" ref="K96" si="55">K41+K45+K48+K51+K54+K57+K60+K62+K64+K67+K70+K74+K76+K78+K81+K84+K86+K88+K90+K92+K95</f>
        <v>1421</v>
      </c>
    </row>
    <row r="97" spans="1:11" s="1" customFormat="1" ht="22.95" customHeight="1" thickBot="1" x14ac:dyDescent="0.25">
      <c r="A97" s="337">
        <v>1</v>
      </c>
      <c r="B97" s="49">
        <v>3</v>
      </c>
      <c r="C97" s="1168" t="s">
        <v>582</v>
      </c>
      <c r="D97" s="1169"/>
      <c r="E97" s="1169"/>
      <c r="F97" s="1169"/>
      <c r="G97" s="1169"/>
      <c r="H97" s="1169"/>
      <c r="I97" s="1169"/>
      <c r="J97" s="1169"/>
      <c r="K97" s="1170"/>
    </row>
    <row r="98" spans="1:11" s="1" customFormat="1" ht="15" hidden="1" customHeight="1" thickBot="1" x14ac:dyDescent="0.25">
      <c r="A98" s="1053">
        <v>1</v>
      </c>
      <c r="B98" s="1056">
        <v>3</v>
      </c>
      <c r="C98" s="1122">
        <v>1</v>
      </c>
      <c r="D98" s="1325" t="s">
        <v>291</v>
      </c>
      <c r="E98" s="1070" t="s">
        <v>544</v>
      </c>
      <c r="F98" s="706" t="s">
        <v>276</v>
      </c>
      <c r="G98" s="652" t="s">
        <v>72</v>
      </c>
      <c r="H98" s="214"/>
      <c r="I98" s="686"/>
      <c r="J98" s="686"/>
      <c r="K98" s="686"/>
    </row>
    <row r="99" spans="1:11" s="1" customFormat="1" ht="15" hidden="1" customHeight="1" thickBot="1" x14ac:dyDescent="0.25">
      <c r="A99" s="1055"/>
      <c r="B99" s="1058"/>
      <c r="C99" s="1095"/>
      <c r="D99" s="1325"/>
      <c r="E99" s="1071"/>
      <c r="F99" s="1081" t="s">
        <v>46</v>
      </c>
      <c r="G99" s="1082"/>
      <c r="H99" s="199">
        <f t="shared" ref="H99:I99" si="56">H98</f>
        <v>0</v>
      </c>
      <c r="I99" s="102">
        <f t="shared" si="56"/>
        <v>0</v>
      </c>
      <c r="J99" s="102">
        <f t="shared" ref="J99:K99" si="57">J98</f>
        <v>0</v>
      </c>
      <c r="K99" s="102">
        <f t="shared" si="57"/>
        <v>0</v>
      </c>
    </row>
    <row r="100" spans="1:11" s="1" customFormat="1" ht="13.5" hidden="1" customHeight="1" x14ac:dyDescent="0.2">
      <c r="A100" s="1053">
        <v>1</v>
      </c>
      <c r="B100" s="1056">
        <v>3</v>
      </c>
      <c r="C100" s="1094">
        <v>2</v>
      </c>
      <c r="D100" s="1677" t="s">
        <v>292</v>
      </c>
      <c r="E100" s="1050" t="s">
        <v>273</v>
      </c>
      <c r="F100" s="302" t="s">
        <v>276</v>
      </c>
      <c r="G100" s="50" t="s">
        <v>72</v>
      </c>
      <c r="H100" s="200"/>
      <c r="I100" s="100"/>
      <c r="J100" s="100"/>
      <c r="K100" s="100"/>
    </row>
    <row r="101" spans="1:11" s="1" customFormat="1" ht="12.75" hidden="1" customHeight="1" thickBot="1" x14ac:dyDescent="0.25">
      <c r="A101" s="1054"/>
      <c r="B101" s="1057"/>
      <c r="C101" s="1122"/>
      <c r="D101" s="1683"/>
      <c r="E101" s="1070"/>
      <c r="F101" s="302" t="s">
        <v>276</v>
      </c>
      <c r="G101" s="77" t="s">
        <v>73</v>
      </c>
      <c r="H101" s="200"/>
      <c r="I101" s="100"/>
      <c r="J101" s="100"/>
      <c r="K101" s="100"/>
    </row>
    <row r="102" spans="1:11" s="1" customFormat="1" ht="0.6" hidden="1" customHeight="1" thickBot="1" x14ac:dyDescent="0.25">
      <c r="A102" s="1055"/>
      <c r="B102" s="1058"/>
      <c r="C102" s="1095"/>
      <c r="D102" s="1678"/>
      <c r="E102" s="1071"/>
      <c r="F102" s="1127" t="s">
        <v>46</v>
      </c>
      <c r="G102" s="1128"/>
      <c r="H102" s="204">
        <f t="shared" ref="H102:I102" si="58">H100+H101</f>
        <v>0</v>
      </c>
      <c r="I102" s="106">
        <f t="shared" si="58"/>
        <v>0</v>
      </c>
      <c r="J102" s="106">
        <f t="shared" ref="J102:K102" si="59">J100+J101</f>
        <v>0</v>
      </c>
      <c r="K102" s="106">
        <f t="shared" si="59"/>
        <v>0</v>
      </c>
    </row>
    <row r="103" spans="1:11" s="1" customFormat="1" ht="15.6" hidden="1" customHeight="1" thickBot="1" x14ac:dyDescent="0.25">
      <c r="A103" s="1053">
        <v>1</v>
      </c>
      <c r="B103" s="1056">
        <v>3</v>
      </c>
      <c r="C103" s="1285">
        <v>3</v>
      </c>
      <c r="D103" s="1684" t="s">
        <v>590</v>
      </c>
      <c r="E103" s="1389" t="s">
        <v>22</v>
      </c>
      <c r="F103" s="705" t="s">
        <v>276</v>
      </c>
      <c r="G103" s="607" t="s">
        <v>72</v>
      </c>
      <c r="H103" s="794"/>
      <c r="I103" s="795"/>
      <c r="J103" s="795"/>
      <c r="K103" s="795"/>
    </row>
    <row r="104" spans="1:11" s="1" customFormat="1" ht="13.2" hidden="1" customHeight="1" thickBot="1" x14ac:dyDescent="0.25">
      <c r="A104" s="1055"/>
      <c r="B104" s="1058"/>
      <c r="C104" s="1287"/>
      <c r="D104" s="1685"/>
      <c r="E104" s="1391"/>
      <c r="F104" s="1081" t="s">
        <v>46</v>
      </c>
      <c r="G104" s="1082"/>
      <c r="H104" s="411">
        <f t="shared" ref="H104:I104" si="60">H103</f>
        <v>0</v>
      </c>
      <c r="I104" s="411">
        <f t="shared" si="60"/>
        <v>0</v>
      </c>
      <c r="J104" s="411">
        <f t="shared" ref="J104:K104" si="61">J103</f>
        <v>0</v>
      </c>
      <c r="K104" s="411">
        <f t="shared" si="61"/>
        <v>0</v>
      </c>
    </row>
    <row r="105" spans="1:11" s="1" customFormat="1" ht="15" hidden="1" customHeight="1" thickBot="1" x14ac:dyDescent="0.25">
      <c r="A105" s="1053">
        <v>1</v>
      </c>
      <c r="B105" s="1056">
        <v>3</v>
      </c>
      <c r="C105" s="1094">
        <v>4</v>
      </c>
      <c r="D105" s="1353" t="s">
        <v>293</v>
      </c>
      <c r="E105" s="1050" t="s">
        <v>95</v>
      </c>
      <c r="F105" s="706" t="s">
        <v>262</v>
      </c>
      <c r="G105" s="83" t="s">
        <v>72</v>
      </c>
      <c r="H105" s="214"/>
      <c r="I105" s="697"/>
      <c r="J105" s="697"/>
      <c r="K105" s="697"/>
    </row>
    <row r="106" spans="1:11" s="1" customFormat="1" ht="15" hidden="1" customHeight="1" thickBot="1" x14ac:dyDescent="0.25">
      <c r="A106" s="1055"/>
      <c r="B106" s="1058"/>
      <c r="C106" s="1095"/>
      <c r="D106" s="1354"/>
      <c r="E106" s="1071"/>
      <c r="F106" s="1081" t="s">
        <v>46</v>
      </c>
      <c r="G106" s="1082"/>
      <c r="H106" s="199">
        <f t="shared" ref="H106:I106" si="62">H105</f>
        <v>0</v>
      </c>
      <c r="I106" s="102">
        <f t="shared" si="62"/>
        <v>0</v>
      </c>
      <c r="J106" s="102">
        <f t="shared" ref="J106:K106" si="63">J105</f>
        <v>0</v>
      </c>
      <c r="K106" s="102">
        <f t="shared" si="63"/>
        <v>0</v>
      </c>
    </row>
    <row r="107" spans="1:11" s="1" customFormat="1" ht="15" hidden="1" customHeight="1" thickBot="1" x14ac:dyDescent="0.25">
      <c r="A107" s="1053">
        <v>1</v>
      </c>
      <c r="B107" s="1056">
        <v>3</v>
      </c>
      <c r="C107" s="1046">
        <v>5</v>
      </c>
      <c r="D107" s="1529" t="s">
        <v>294</v>
      </c>
      <c r="E107" s="1050" t="s">
        <v>273</v>
      </c>
      <c r="F107" s="75" t="s">
        <v>276</v>
      </c>
      <c r="G107" s="84" t="s">
        <v>72</v>
      </c>
      <c r="H107" s="238"/>
      <c r="I107" s="237"/>
      <c r="J107" s="237"/>
      <c r="K107" s="237"/>
    </row>
    <row r="108" spans="1:11" s="3" customFormat="1" ht="17.25" hidden="1" customHeight="1" thickBot="1" x14ac:dyDescent="0.25">
      <c r="A108" s="1055"/>
      <c r="B108" s="1058"/>
      <c r="C108" s="1060"/>
      <c r="D108" s="1530"/>
      <c r="E108" s="1071"/>
      <c r="F108" s="1127" t="s">
        <v>46</v>
      </c>
      <c r="G108" s="1128"/>
      <c r="H108" s="199">
        <f t="shared" ref="H108:I108" si="64">H107</f>
        <v>0</v>
      </c>
      <c r="I108" s="102">
        <f t="shared" si="64"/>
        <v>0</v>
      </c>
      <c r="J108" s="102">
        <f t="shared" ref="J108:K108" si="65">J107</f>
        <v>0</v>
      </c>
      <c r="K108" s="102">
        <f t="shared" si="65"/>
        <v>0</v>
      </c>
    </row>
    <row r="109" spans="1:11" s="1" customFormat="1" ht="15" customHeight="1" x14ac:dyDescent="0.2">
      <c r="A109" s="1053">
        <v>1</v>
      </c>
      <c r="B109" s="1056">
        <v>3</v>
      </c>
      <c r="C109" s="1046">
        <v>6</v>
      </c>
      <c r="D109" s="1067" t="s">
        <v>609</v>
      </c>
      <c r="E109" s="1050" t="s">
        <v>717</v>
      </c>
      <c r="F109" s="946" t="s">
        <v>262</v>
      </c>
      <c r="G109" s="50" t="s">
        <v>72</v>
      </c>
      <c r="H109" s="697"/>
      <c r="I109" s="219"/>
      <c r="J109" s="219"/>
      <c r="K109" s="219"/>
    </row>
    <row r="110" spans="1:11" s="1" customFormat="1" ht="15" customHeight="1" thickBot="1" x14ac:dyDescent="0.25">
      <c r="A110" s="1054"/>
      <c r="B110" s="1057"/>
      <c r="C110" s="1059"/>
      <c r="D110" s="1068"/>
      <c r="E110" s="1070"/>
      <c r="F110" s="636" t="s">
        <v>262</v>
      </c>
      <c r="G110" s="129" t="s">
        <v>73</v>
      </c>
      <c r="H110" s="452">
        <v>56.9</v>
      </c>
      <c r="I110" s="452"/>
      <c r="J110" s="452"/>
      <c r="K110" s="452"/>
    </row>
    <row r="111" spans="1:11" s="1" customFormat="1" ht="10.95" customHeight="1" thickBot="1" x14ac:dyDescent="0.25">
      <c r="A111" s="1055"/>
      <c r="B111" s="1058"/>
      <c r="C111" s="1076"/>
      <c r="D111" s="1682"/>
      <c r="E111" s="1161"/>
      <c r="F111" s="1081" t="s">
        <v>46</v>
      </c>
      <c r="G111" s="1082"/>
      <c r="H111" s="265">
        <f t="shared" ref="H111:I111" si="66">H109+H110</f>
        <v>56.9</v>
      </c>
      <c r="I111" s="266">
        <f t="shared" si="66"/>
        <v>0</v>
      </c>
      <c r="J111" s="266">
        <f t="shared" ref="J111:K111" si="67">J109+J110</f>
        <v>0</v>
      </c>
      <c r="K111" s="266">
        <f t="shared" si="67"/>
        <v>0</v>
      </c>
    </row>
    <row r="112" spans="1:11" s="1" customFormat="1" ht="0.75" hidden="1" customHeight="1" thickBot="1" x14ac:dyDescent="0.25">
      <c r="A112" s="1053">
        <v>1</v>
      </c>
      <c r="B112" s="1056">
        <v>3</v>
      </c>
      <c r="C112" s="1094">
        <v>7</v>
      </c>
      <c r="D112" s="1533" t="s">
        <v>589</v>
      </c>
      <c r="E112" s="1676" t="s">
        <v>95</v>
      </c>
      <c r="F112" s="17" t="s">
        <v>276</v>
      </c>
      <c r="G112" s="11" t="s">
        <v>72</v>
      </c>
      <c r="H112" s="214"/>
      <c r="I112" s="697"/>
      <c r="J112" s="697"/>
      <c r="K112" s="697"/>
    </row>
    <row r="113" spans="1:12" s="1" customFormat="1" ht="2.4" hidden="1" customHeight="1" thickBot="1" x14ac:dyDescent="0.25">
      <c r="A113" s="1055"/>
      <c r="B113" s="1058"/>
      <c r="C113" s="1095"/>
      <c r="D113" s="1563"/>
      <c r="E113" s="1671"/>
      <c r="F113" s="1081" t="s">
        <v>46</v>
      </c>
      <c r="G113" s="1082"/>
      <c r="H113" s="213">
        <f t="shared" ref="H113:I113" si="68">H112</f>
        <v>0</v>
      </c>
      <c r="I113" s="280">
        <f t="shared" si="68"/>
        <v>0</v>
      </c>
      <c r="J113" s="280">
        <f t="shared" ref="J113:K113" si="69">J112</f>
        <v>0</v>
      </c>
      <c r="K113" s="280">
        <f t="shared" si="69"/>
        <v>0</v>
      </c>
    </row>
    <row r="114" spans="1:12" s="1" customFormat="1" ht="15.75" customHeight="1" thickBot="1" x14ac:dyDescent="0.25">
      <c r="A114" s="1053">
        <v>1</v>
      </c>
      <c r="B114" s="1056">
        <v>3</v>
      </c>
      <c r="C114" s="1094">
        <v>8</v>
      </c>
      <c r="D114" s="1290" t="s">
        <v>807</v>
      </c>
      <c r="E114" s="1432" t="s">
        <v>803</v>
      </c>
      <c r="F114" s="705" t="s">
        <v>276</v>
      </c>
      <c r="G114" s="607" t="s">
        <v>105</v>
      </c>
      <c r="H114" s="794"/>
      <c r="I114" s="966">
        <v>263</v>
      </c>
      <c r="J114" s="795"/>
      <c r="K114" s="795"/>
      <c r="L114" s="527"/>
    </row>
    <row r="115" spans="1:12" s="1" customFormat="1" ht="15.75" customHeight="1" thickBot="1" x14ac:dyDescent="0.25">
      <c r="A115" s="1055"/>
      <c r="B115" s="1058"/>
      <c r="C115" s="1095"/>
      <c r="D115" s="1222"/>
      <c r="E115" s="1434"/>
      <c r="F115" s="1081" t="s">
        <v>46</v>
      </c>
      <c r="G115" s="1082"/>
      <c r="H115" s="411">
        <f t="shared" ref="H115:K115" si="70">H114</f>
        <v>0</v>
      </c>
      <c r="I115" s="411">
        <f t="shared" si="70"/>
        <v>263</v>
      </c>
      <c r="J115" s="411">
        <f t="shared" si="70"/>
        <v>0</v>
      </c>
      <c r="K115" s="411">
        <f t="shared" si="70"/>
        <v>0</v>
      </c>
    </row>
    <row r="116" spans="1:12" s="1" customFormat="1" ht="15.75" customHeight="1" thickBot="1" x14ac:dyDescent="0.25">
      <c r="A116" s="393">
        <v>1</v>
      </c>
      <c r="B116" s="406">
        <v>3</v>
      </c>
      <c r="C116" s="1233" t="s">
        <v>43</v>
      </c>
      <c r="D116" s="1234"/>
      <c r="E116" s="1234"/>
      <c r="F116" s="1234"/>
      <c r="G116" s="1235"/>
      <c r="H116" s="250">
        <f>H99+H102+H104+H106+H108+H111+H113+H115</f>
        <v>56.9</v>
      </c>
      <c r="I116" s="250">
        <f>I99+I102+I104+I106+I108+I111+I113+I115</f>
        <v>263</v>
      </c>
      <c r="J116" s="250">
        <f>J99+J102+J104+J106+J108+J111+J113+J115</f>
        <v>0</v>
      </c>
      <c r="K116" s="250">
        <f>K99+K102+K104+K106+K108+K111+K113+K115</f>
        <v>0</v>
      </c>
    </row>
    <row r="117" spans="1:12" s="3" customFormat="1" ht="15" customHeight="1" thickBot="1" x14ac:dyDescent="0.25">
      <c r="A117" s="337">
        <v>1</v>
      </c>
      <c r="B117" s="49">
        <v>4</v>
      </c>
      <c r="C117" s="1168" t="s">
        <v>295</v>
      </c>
      <c r="D117" s="1169"/>
      <c r="E117" s="1169"/>
      <c r="F117" s="1169"/>
      <c r="G117" s="1169"/>
      <c r="H117" s="1169"/>
      <c r="I117" s="1169"/>
      <c r="J117" s="1169"/>
      <c r="K117" s="1170"/>
    </row>
    <row r="118" spans="1:12" s="3" customFormat="1" ht="15" customHeight="1" thickBot="1" x14ac:dyDescent="0.25">
      <c r="A118" s="1674">
        <v>1</v>
      </c>
      <c r="B118" s="1056">
        <v>4</v>
      </c>
      <c r="C118" s="1122">
        <v>1</v>
      </c>
      <c r="D118" s="1296" t="s">
        <v>296</v>
      </c>
      <c r="E118" s="1174" t="s">
        <v>648</v>
      </c>
      <c r="F118" s="679" t="s">
        <v>297</v>
      </c>
      <c r="G118" s="676" t="s">
        <v>72</v>
      </c>
      <c r="H118" s="731">
        <v>5</v>
      </c>
      <c r="I118" s="796"/>
      <c r="J118" s="796"/>
      <c r="K118" s="796"/>
    </row>
    <row r="119" spans="1:12" s="1" customFormat="1" ht="15" customHeight="1" thickBot="1" x14ac:dyDescent="0.25">
      <c r="A119" s="1675"/>
      <c r="B119" s="1058"/>
      <c r="C119" s="1095"/>
      <c r="D119" s="1349"/>
      <c r="E119" s="1175"/>
      <c r="F119" s="1081" t="s">
        <v>46</v>
      </c>
      <c r="G119" s="1082"/>
      <c r="H119" s="265">
        <f t="shared" ref="H119:I119" si="71">H118</f>
        <v>5</v>
      </c>
      <c r="I119" s="266">
        <f t="shared" si="71"/>
        <v>0</v>
      </c>
      <c r="J119" s="266">
        <f t="shared" ref="J119:K119" si="72">J118</f>
        <v>0</v>
      </c>
      <c r="K119" s="266">
        <f t="shared" si="72"/>
        <v>0</v>
      </c>
    </row>
    <row r="120" spans="1:12" s="1" customFormat="1" ht="15" customHeight="1" thickBot="1" x14ac:dyDescent="0.25">
      <c r="A120" s="1674">
        <v>1</v>
      </c>
      <c r="B120" s="1056">
        <v>4</v>
      </c>
      <c r="C120" s="1094">
        <v>2</v>
      </c>
      <c r="D120" s="1346" t="s">
        <v>576</v>
      </c>
      <c r="E120" s="1516" t="s">
        <v>718</v>
      </c>
      <c r="F120" s="798" t="s">
        <v>286</v>
      </c>
      <c r="G120" s="125" t="s">
        <v>72</v>
      </c>
      <c r="H120" s="731">
        <v>1</v>
      </c>
      <c r="I120" s="796">
        <v>1.5</v>
      </c>
      <c r="J120" s="796">
        <v>2</v>
      </c>
      <c r="K120" s="796">
        <v>3</v>
      </c>
    </row>
    <row r="121" spans="1:12" s="1" customFormat="1" ht="15" customHeight="1" thickBot="1" x14ac:dyDescent="0.25">
      <c r="A121" s="1675"/>
      <c r="B121" s="1058"/>
      <c r="C121" s="1095"/>
      <c r="D121" s="1348"/>
      <c r="E121" s="1518"/>
      <c r="F121" s="1081" t="s">
        <v>46</v>
      </c>
      <c r="G121" s="1082"/>
      <c r="H121" s="265">
        <f t="shared" ref="H121:I121" si="73">H120</f>
        <v>1</v>
      </c>
      <c r="I121" s="266">
        <f t="shared" si="73"/>
        <v>1.5</v>
      </c>
      <c r="J121" s="266">
        <f t="shared" ref="J121:K121" si="74">J120</f>
        <v>2</v>
      </c>
      <c r="K121" s="266">
        <f t="shared" si="74"/>
        <v>3</v>
      </c>
    </row>
    <row r="122" spans="1:12" s="3" customFormat="1" ht="15" hidden="1" customHeight="1" thickBot="1" x14ac:dyDescent="0.25">
      <c r="A122" s="1674">
        <v>1</v>
      </c>
      <c r="B122" s="1056">
        <v>4</v>
      </c>
      <c r="C122" s="1094">
        <v>3</v>
      </c>
      <c r="D122" s="1677" t="s">
        <v>571</v>
      </c>
      <c r="E122" s="1173" t="s">
        <v>278</v>
      </c>
      <c r="F122" s="127" t="s">
        <v>297</v>
      </c>
      <c r="G122" s="174" t="s">
        <v>72</v>
      </c>
      <c r="H122" s="218"/>
      <c r="I122" s="797"/>
      <c r="J122" s="797"/>
      <c r="K122" s="797"/>
    </row>
    <row r="123" spans="1:12" s="1" customFormat="1" ht="15" hidden="1" customHeight="1" thickBot="1" x14ac:dyDescent="0.25">
      <c r="A123" s="1675"/>
      <c r="B123" s="1058"/>
      <c r="C123" s="1095"/>
      <c r="D123" s="1678"/>
      <c r="E123" s="1175"/>
      <c r="F123" s="1679" t="s">
        <v>46</v>
      </c>
      <c r="G123" s="1680"/>
      <c r="H123" s="199">
        <f t="shared" ref="H123:I123" si="75">H122</f>
        <v>0</v>
      </c>
      <c r="I123" s="102">
        <f t="shared" si="75"/>
        <v>0</v>
      </c>
      <c r="J123" s="102">
        <f t="shared" ref="J123:K123" si="76">J122</f>
        <v>0</v>
      </c>
      <c r="K123" s="102">
        <f t="shared" si="76"/>
        <v>0</v>
      </c>
    </row>
    <row r="124" spans="1:12" s="1" customFormat="1" ht="15" customHeight="1" thickBot="1" x14ac:dyDescent="0.25">
      <c r="A124" s="1674">
        <v>1</v>
      </c>
      <c r="B124" s="1056">
        <v>4</v>
      </c>
      <c r="C124" s="1094">
        <v>4</v>
      </c>
      <c r="D124" s="1452" t="s">
        <v>810</v>
      </c>
      <c r="E124" s="1516" t="s">
        <v>718</v>
      </c>
      <c r="F124" s="798" t="s">
        <v>286</v>
      </c>
      <c r="G124" s="125" t="s">
        <v>72</v>
      </c>
      <c r="H124" s="595">
        <v>1</v>
      </c>
      <c r="I124" s="596">
        <v>1.5</v>
      </c>
      <c r="J124" s="596">
        <v>4</v>
      </c>
      <c r="K124" s="596">
        <v>5</v>
      </c>
    </row>
    <row r="125" spans="1:12" s="1" customFormat="1" ht="15" customHeight="1" thickBot="1" x14ac:dyDescent="0.25">
      <c r="A125" s="1675"/>
      <c r="B125" s="1058"/>
      <c r="C125" s="1095"/>
      <c r="D125" s="1454"/>
      <c r="E125" s="1518"/>
      <c r="F125" s="1081" t="s">
        <v>46</v>
      </c>
      <c r="G125" s="1082"/>
      <c r="H125" s="265">
        <f t="shared" ref="H125:I125" si="77">H124</f>
        <v>1</v>
      </c>
      <c r="I125" s="266">
        <f t="shared" si="77"/>
        <v>1.5</v>
      </c>
      <c r="J125" s="266">
        <f t="shared" ref="J125:K125" si="78">J124</f>
        <v>4</v>
      </c>
      <c r="K125" s="266">
        <f t="shared" si="78"/>
        <v>5</v>
      </c>
    </row>
    <row r="126" spans="1:12" s="1" customFormat="1" ht="15" customHeight="1" thickBot="1" x14ac:dyDescent="0.25">
      <c r="A126" s="1674">
        <v>1</v>
      </c>
      <c r="B126" s="1056">
        <v>4</v>
      </c>
      <c r="C126" s="1094">
        <v>5</v>
      </c>
      <c r="D126" s="1452" t="s">
        <v>796</v>
      </c>
      <c r="E126" s="1690" t="s">
        <v>648</v>
      </c>
      <c r="F126" s="798" t="s">
        <v>286</v>
      </c>
      <c r="G126" s="125" t="s">
        <v>72</v>
      </c>
      <c r="H126" s="595"/>
      <c r="I126" s="596">
        <v>5</v>
      </c>
      <c r="J126" s="596">
        <v>7</v>
      </c>
      <c r="K126" s="596">
        <v>7</v>
      </c>
    </row>
    <row r="127" spans="1:12" s="1" customFormat="1" ht="15" customHeight="1" thickBot="1" x14ac:dyDescent="0.25">
      <c r="A127" s="1675"/>
      <c r="B127" s="1058"/>
      <c r="C127" s="1095"/>
      <c r="D127" s="1454"/>
      <c r="E127" s="1691"/>
      <c r="F127" s="1081" t="s">
        <v>46</v>
      </c>
      <c r="G127" s="1082"/>
      <c r="H127" s="265">
        <f t="shared" ref="H127:K127" si="79">H126</f>
        <v>0</v>
      </c>
      <c r="I127" s="266">
        <f t="shared" si="79"/>
        <v>5</v>
      </c>
      <c r="J127" s="266">
        <f t="shared" si="79"/>
        <v>7</v>
      </c>
      <c r="K127" s="266">
        <f t="shared" si="79"/>
        <v>7</v>
      </c>
    </row>
    <row r="128" spans="1:12" s="1" customFormat="1" ht="15" customHeight="1" thickBot="1" x14ac:dyDescent="0.25">
      <c r="A128" s="85">
        <v>1</v>
      </c>
      <c r="B128" s="406">
        <v>4</v>
      </c>
      <c r="C128" s="1233" t="s">
        <v>43</v>
      </c>
      <c r="D128" s="1234"/>
      <c r="E128" s="1234"/>
      <c r="F128" s="1224"/>
      <c r="G128" s="1225"/>
      <c r="H128" s="417">
        <f t="shared" ref="H128:J128" si="80">H119+H121+H123+H125+H127</f>
        <v>7</v>
      </c>
      <c r="I128" s="417">
        <f t="shared" si="80"/>
        <v>8</v>
      </c>
      <c r="J128" s="417">
        <f t="shared" si="80"/>
        <v>13</v>
      </c>
      <c r="K128" s="417">
        <f>K119+K121+K123+K125+K127</f>
        <v>15</v>
      </c>
    </row>
    <row r="129" spans="1:11" s="1" customFormat="1" ht="15" customHeight="1" thickBot="1" x14ac:dyDescent="0.25">
      <c r="A129" s="85">
        <v>1</v>
      </c>
      <c r="B129" s="1681" t="s">
        <v>44</v>
      </c>
      <c r="C129" s="1356"/>
      <c r="D129" s="1356"/>
      <c r="E129" s="1356"/>
      <c r="F129" s="1356"/>
      <c r="G129" s="1357"/>
      <c r="H129" s="236">
        <f>H37+H96+H116+H128</f>
        <v>5661.28</v>
      </c>
      <c r="I129" s="236">
        <f>I37+I96+I116+I128</f>
        <v>6159.2000000000007</v>
      </c>
      <c r="J129" s="236">
        <f>J37+J96+J116+J128</f>
        <v>5983</v>
      </c>
      <c r="K129" s="236">
        <f>K37+K96+K116+K128</f>
        <v>6166.8</v>
      </c>
    </row>
    <row r="130" spans="1:11" s="1" customFormat="1" ht="18" customHeight="1" thickBot="1" x14ac:dyDescent="0.25">
      <c r="A130" s="337">
        <v>2</v>
      </c>
      <c r="B130" s="1196" t="s">
        <v>298</v>
      </c>
      <c r="C130" s="1197"/>
      <c r="D130" s="1197"/>
      <c r="E130" s="1197"/>
      <c r="F130" s="1197"/>
      <c r="G130" s="1197"/>
      <c r="H130" s="1197"/>
      <c r="I130" s="1197"/>
      <c r="J130" s="1197"/>
      <c r="K130" s="1198"/>
    </row>
    <row r="131" spans="1:11" s="1" customFormat="1" ht="13.95" customHeight="1" thickBot="1" x14ac:dyDescent="0.25">
      <c r="A131" s="23">
        <v>2</v>
      </c>
      <c r="B131" s="860">
        <v>1</v>
      </c>
      <c r="C131" s="1168" t="s">
        <v>299</v>
      </c>
      <c r="D131" s="1169"/>
      <c r="E131" s="1169"/>
      <c r="F131" s="1169"/>
      <c r="G131" s="1169"/>
      <c r="H131" s="1169"/>
      <c r="I131" s="1169"/>
      <c r="J131" s="1169"/>
      <c r="K131" s="1170"/>
    </row>
    <row r="132" spans="1:11" s="1" customFormat="1" ht="10.8" hidden="1" thickBot="1" x14ac:dyDescent="0.25">
      <c r="A132" s="1053">
        <v>2</v>
      </c>
      <c r="B132" s="1056">
        <v>1</v>
      </c>
      <c r="C132" s="1059">
        <v>1</v>
      </c>
      <c r="D132" s="1534" t="s">
        <v>300</v>
      </c>
      <c r="E132" s="1390" t="s">
        <v>290</v>
      </c>
      <c r="F132" s="331" t="s">
        <v>276</v>
      </c>
      <c r="G132" s="159" t="s">
        <v>79</v>
      </c>
      <c r="H132" s="454"/>
      <c r="I132" s="453"/>
      <c r="J132" s="453"/>
      <c r="K132" s="453"/>
    </row>
    <row r="133" spans="1:11" s="3" customFormat="1" ht="10.8" hidden="1" thickBot="1" x14ac:dyDescent="0.25">
      <c r="A133" s="1054"/>
      <c r="B133" s="1057"/>
      <c r="C133" s="1059"/>
      <c r="D133" s="1534"/>
      <c r="E133" s="1390"/>
      <c r="F133" s="161" t="s">
        <v>276</v>
      </c>
      <c r="G133" s="164" t="s">
        <v>73</v>
      </c>
      <c r="H133" s="163"/>
      <c r="I133" s="160"/>
      <c r="J133" s="160"/>
      <c r="K133" s="160"/>
    </row>
    <row r="134" spans="1:11" s="3" customFormat="1" ht="15" hidden="1" customHeight="1" thickBot="1" x14ac:dyDescent="0.25">
      <c r="A134" s="1055"/>
      <c r="B134" s="1058"/>
      <c r="C134" s="1060"/>
      <c r="D134" s="1563"/>
      <c r="E134" s="1391"/>
      <c r="F134" s="1127" t="s">
        <v>46</v>
      </c>
      <c r="G134" s="1128"/>
      <c r="H134" s="358"/>
      <c r="I134" s="106"/>
      <c r="J134" s="106"/>
      <c r="K134" s="106"/>
    </row>
    <row r="135" spans="1:11" s="1" customFormat="1" ht="14.25" customHeight="1" thickBot="1" x14ac:dyDescent="0.25">
      <c r="A135" s="1053">
        <v>2</v>
      </c>
      <c r="B135" s="1056">
        <v>1</v>
      </c>
      <c r="C135" s="1094">
        <v>2</v>
      </c>
      <c r="D135" s="1100" t="s">
        <v>667</v>
      </c>
      <c r="E135" s="1097" t="s">
        <v>32</v>
      </c>
      <c r="F135" s="606" t="s">
        <v>286</v>
      </c>
      <c r="G135" s="86" t="s">
        <v>72</v>
      </c>
      <c r="H135" s="131">
        <v>50</v>
      </c>
      <c r="I135" s="131">
        <v>50</v>
      </c>
      <c r="J135" s="131">
        <v>50</v>
      </c>
      <c r="K135" s="131">
        <v>50</v>
      </c>
    </row>
    <row r="136" spans="1:11" s="1" customFormat="1" ht="15" hidden="1" customHeight="1" thickBot="1" x14ac:dyDescent="0.25">
      <c r="A136" s="1054"/>
      <c r="B136" s="1057"/>
      <c r="C136" s="1122"/>
      <c r="D136" s="1100"/>
      <c r="E136" s="1422"/>
      <c r="F136" s="17" t="s">
        <v>286</v>
      </c>
      <c r="G136" s="11" t="s">
        <v>105</v>
      </c>
      <c r="H136" s="490"/>
      <c r="I136" s="490"/>
      <c r="J136" s="490"/>
      <c r="K136" s="490"/>
    </row>
    <row r="137" spans="1:11" s="1" customFormat="1" ht="15" customHeight="1" thickBot="1" x14ac:dyDescent="0.25">
      <c r="A137" s="1055"/>
      <c r="B137" s="1058"/>
      <c r="C137" s="1095"/>
      <c r="D137" s="1100"/>
      <c r="E137" s="1098"/>
      <c r="F137" s="1081" t="s">
        <v>46</v>
      </c>
      <c r="G137" s="1099"/>
      <c r="H137" s="266">
        <f t="shared" ref="H137:I137" si="81">H136+H135</f>
        <v>50</v>
      </c>
      <c r="I137" s="266">
        <f t="shared" si="81"/>
        <v>50</v>
      </c>
      <c r="J137" s="266">
        <f t="shared" ref="J137:K137" si="82">J136+J135</f>
        <v>50</v>
      </c>
      <c r="K137" s="266">
        <f t="shared" si="82"/>
        <v>50</v>
      </c>
    </row>
    <row r="138" spans="1:11" s="1" customFormat="1" ht="15" customHeight="1" thickBot="1" x14ac:dyDescent="0.25">
      <c r="A138" s="393">
        <v>2</v>
      </c>
      <c r="B138" s="338">
        <v>1</v>
      </c>
      <c r="C138" s="1233" t="s">
        <v>43</v>
      </c>
      <c r="D138" s="1234"/>
      <c r="E138" s="1234"/>
      <c r="F138" s="1234"/>
      <c r="G138" s="1235"/>
      <c r="H138" s="418">
        <f t="shared" ref="H138:I138" si="83">H134+H137</f>
        <v>50</v>
      </c>
      <c r="I138" s="417">
        <f t="shared" si="83"/>
        <v>50</v>
      </c>
      <c r="J138" s="417">
        <f t="shared" ref="J138:K138" si="84">J134+J137</f>
        <v>50</v>
      </c>
      <c r="K138" s="417">
        <f t="shared" si="84"/>
        <v>50</v>
      </c>
    </row>
    <row r="139" spans="1:11" s="1" customFormat="1" ht="15" customHeight="1" thickBot="1" x14ac:dyDescent="0.25">
      <c r="A139" s="8">
        <v>2</v>
      </c>
      <c r="B139" s="1355" t="s">
        <v>44</v>
      </c>
      <c r="C139" s="1356"/>
      <c r="D139" s="1356"/>
      <c r="E139" s="1356"/>
      <c r="F139" s="1356"/>
      <c r="G139" s="1357"/>
      <c r="H139" s="205">
        <f t="shared" ref="H139:I139" si="85">H138</f>
        <v>50</v>
      </c>
      <c r="I139" s="236">
        <f t="shared" si="85"/>
        <v>50</v>
      </c>
      <c r="J139" s="236">
        <f t="shared" ref="J139:K139" si="86">J138</f>
        <v>50</v>
      </c>
      <c r="K139" s="236">
        <f t="shared" si="86"/>
        <v>50</v>
      </c>
    </row>
    <row r="140" spans="1:11" s="1" customFormat="1" ht="15" customHeight="1" thickBot="1" x14ac:dyDescent="0.25">
      <c r="A140" s="337">
        <v>3</v>
      </c>
      <c r="B140" s="1196" t="s">
        <v>301</v>
      </c>
      <c r="C140" s="1197"/>
      <c r="D140" s="1197"/>
      <c r="E140" s="1197"/>
      <c r="F140" s="1197"/>
      <c r="G140" s="1197"/>
      <c r="H140" s="1197"/>
      <c r="I140" s="1197"/>
      <c r="J140" s="1197"/>
      <c r="K140" s="1198"/>
    </row>
    <row r="141" spans="1:11" s="3" customFormat="1" ht="18" customHeight="1" thickBot="1" x14ac:dyDescent="0.25">
      <c r="A141" s="23">
        <v>3</v>
      </c>
      <c r="B141" s="860">
        <v>1</v>
      </c>
      <c r="C141" s="1168" t="s">
        <v>302</v>
      </c>
      <c r="D141" s="1169"/>
      <c r="E141" s="1169"/>
      <c r="F141" s="1169"/>
      <c r="G141" s="1169"/>
      <c r="H141" s="1169"/>
      <c r="I141" s="1169"/>
      <c r="J141" s="1169"/>
      <c r="K141" s="1170"/>
    </row>
    <row r="142" spans="1:11" s="3" customFormat="1" ht="15" customHeight="1" x14ac:dyDescent="0.2">
      <c r="A142" s="1053">
        <v>3</v>
      </c>
      <c r="B142" s="1056">
        <v>1</v>
      </c>
      <c r="C142" s="1122">
        <v>1</v>
      </c>
      <c r="D142" s="1164" t="s">
        <v>303</v>
      </c>
      <c r="E142" s="1422" t="s">
        <v>719</v>
      </c>
      <c r="F142" s="605" t="s">
        <v>262</v>
      </c>
      <c r="G142" s="916" t="s">
        <v>72</v>
      </c>
      <c r="H142" s="214">
        <v>1460.9</v>
      </c>
      <c r="I142" s="686">
        <v>1423.2</v>
      </c>
      <c r="J142" s="686">
        <v>1463.6</v>
      </c>
      <c r="K142" s="686">
        <v>1259.5999999999999</v>
      </c>
    </row>
    <row r="143" spans="1:11" s="3" customFormat="1" ht="15" customHeight="1" thickBot="1" x14ac:dyDescent="0.25">
      <c r="A143" s="1054"/>
      <c r="B143" s="1057"/>
      <c r="C143" s="1122"/>
      <c r="D143" s="1164"/>
      <c r="E143" s="1422"/>
      <c r="F143" s="957" t="s">
        <v>262</v>
      </c>
      <c r="G143" s="916" t="s">
        <v>566</v>
      </c>
      <c r="H143" s="214">
        <v>94.9</v>
      </c>
      <c r="I143" s="697"/>
      <c r="J143" s="697"/>
      <c r="K143" s="697"/>
    </row>
    <row r="144" spans="1:11" s="3" customFormat="1" ht="15" hidden="1" customHeight="1" x14ac:dyDescent="0.2">
      <c r="A144" s="1054"/>
      <c r="B144" s="1057"/>
      <c r="C144" s="1122"/>
      <c r="D144" s="1096"/>
      <c r="E144" s="1422"/>
      <c r="F144" s="957" t="s">
        <v>262</v>
      </c>
      <c r="G144" s="927" t="s">
        <v>79</v>
      </c>
      <c r="H144" s="200"/>
      <c r="I144" s="100"/>
      <c r="J144" s="100"/>
      <c r="K144" s="100"/>
    </row>
    <row r="145" spans="1:11" s="3" customFormat="1" ht="15" hidden="1" customHeight="1" thickBot="1" x14ac:dyDescent="0.25">
      <c r="A145" s="1054"/>
      <c r="B145" s="1057"/>
      <c r="C145" s="1122"/>
      <c r="D145" s="1096"/>
      <c r="E145" s="1422"/>
      <c r="F145" s="598" t="s">
        <v>262</v>
      </c>
      <c r="G145" s="129" t="s">
        <v>105</v>
      </c>
      <c r="H145" s="555"/>
      <c r="I145" s="490"/>
      <c r="J145" s="490"/>
      <c r="K145" s="490"/>
    </row>
    <row r="146" spans="1:11" s="1" customFormat="1" ht="16.5" customHeight="1" thickBot="1" x14ac:dyDescent="0.25">
      <c r="A146" s="1055"/>
      <c r="B146" s="1058"/>
      <c r="C146" s="1095"/>
      <c r="D146" s="1096"/>
      <c r="E146" s="1098"/>
      <c r="F146" s="1081" t="s">
        <v>46</v>
      </c>
      <c r="G146" s="1082"/>
      <c r="H146" s="265">
        <f>H142+H144+H143</f>
        <v>1555.8000000000002</v>
      </c>
      <c r="I146" s="265">
        <f t="shared" ref="I146:K146" si="87">I142+I144+I143</f>
        <v>1423.2</v>
      </c>
      <c r="J146" s="265">
        <f t="shared" si="87"/>
        <v>1463.6</v>
      </c>
      <c r="K146" s="265">
        <f t="shared" si="87"/>
        <v>1259.5999999999999</v>
      </c>
    </row>
    <row r="147" spans="1:11" s="1" customFormat="1" ht="16.5" customHeight="1" thickBot="1" x14ac:dyDescent="0.25">
      <c r="A147" s="1053">
        <v>3</v>
      </c>
      <c r="B147" s="1056">
        <v>1</v>
      </c>
      <c r="C147" s="1094">
        <v>2</v>
      </c>
      <c r="D147" s="1665" t="s">
        <v>489</v>
      </c>
      <c r="E147" s="1097" t="s">
        <v>290</v>
      </c>
      <c r="F147" s="606" t="s">
        <v>305</v>
      </c>
      <c r="G147" s="623" t="s">
        <v>72</v>
      </c>
      <c r="H147" s="374">
        <v>92.9</v>
      </c>
      <c r="I147" s="452">
        <v>250</v>
      </c>
      <c r="J147" s="452">
        <v>200</v>
      </c>
      <c r="K147" s="452">
        <v>200</v>
      </c>
    </row>
    <row r="148" spans="1:11" s="1" customFormat="1" ht="16.5" customHeight="1" thickBot="1" x14ac:dyDescent="0.25">
      <c r="A148" s="1055"/>
      <c r="B148" s="1058"/>
      <c r="C148" s="1095"/>
      <c r="D148" s="1665"/>
      <c r="E148" s="1098"/>
      <c r="F148" s="1081" t="s">
        <v>46</v>
      </c>
      <c r="G148" s="1082"/>
      <c r="H148" s="265">
        <f t="shared" ref="H148:I148" si="88">H147</f>
        <v>92.9</v>
      </c>
      <c r="I148" s="266">
        <f t="shared" si="88"/>
        <v>250</v>
      </c>
      <c r="J148" s="266">
        <f t="shared" ref="J148:K148" si="89">J147</f>
        <v>200</v>
      </c>
      <c r="K148" s="266">
        <f t="shared" si="89"/>
        <v>200</v>
      </c>
    </row>
    <row r="149" spans="1:11" s="1" customFormat="1" ht="16.5" customHeight="1" thickBot="1" x14ac:dyDescent="0.25">
      <c r="A149" s="1053">
        <v>3</v>
      </c>
      <c r="B149" s="1056">
        <v>1</v>
      </c>
      <c r="C149" s="1094">
        <v>3</v>
      </c>
      <c r="D149" s="1665" t="s">
        <v>689</v>
      </c>
      <c r="E149" s="1097" t="s">
        <v>290</v>
      </c>
      <c r="F149" s="606" t="s">
        <v>690</v>
      </c>
      <c r="G149" s="945" t="s">
        <v>72</v>
      </c>
      <c r="H149" s="903">
        <v>55</v>
      </c>
      <c r="I149" s="988">
        <v>69.599999999999994</v>
      </c>
      <c r="J149" s="988">
        <v>61.5</v>
      </c>
      <c r="K149" s="988">
        <v>55.4</v>
      </c>
    </row>
    <row r="150" spans="1:11" s="1" customFormat="1" ht="16.5" hidden="1" customHeight="1" thickBot="1" x14ac:dyDescent="0.25">
      <c r="A150" s="1054"/>
      <c r="B150" s="1057"/>
      <c r="C150" s="1122"/>
      <c r="D150" s="1666"/>
      <c r="E150" s="1422"/>
      <c r="F150" s="608" t="s">
        <v>690</v>
      </c>
      <c r="G150" s="1016" t="s">
        <v>105</v>
      </c>
      <c r="H150" s="947"/>
      <c r="I150" s="947"/>
      <c r="J150" s="947"/>
      <c r="K150" s="947"/>
    </row>
    <row r="151" spans="1:11" s="1" customFormat="1" ht="16.5" customHeight="1" thickBot="1" x14ac:dyDescent="0.25">
      <c r="A151" s="1055"/>
      <c r="B151" s="1058"/>
      <c r="C151" s="1095"/>
      <c r="D151" s="1665"/>
      <c r="E151" s="1098"/>
      <c r="F151" s="1081" t="s">
        <v>46</v>
      </c>
      <c r="G151" s="1082"/>
      <c r="H151" s="266">
        <f>H149+H150</f>
        <v>55</v>
      </c>
      <c r="I151" s="266">
        <f>I149+I150</f>
        <v>69.599999999999994</v>
      </c>
      <c r="J151" s="266">
        <f t="shared" ref="J151:K151" si="90">J149+J150</f>
        <v>61.5</v>
      </c>
      <c r="K151" s="266">
        <f t="shared" si="90"/>
        <v>55.4</v>
      </c>
    </row>
    <row r="152" spans="1:11" s="1" customFormat="1" ht="16.5" customHeight="1" thickBot="1" x14ac:dyDescent="0.25">
      <c r="A152" s="393">
        <v>3</v>
      </c>
      <c r="B152" s="338">
        <v>1</v>
      </c>
      <c r="C152" s="1233" t="s">
        <v>43</v>
      </c>
      <c r="D152" s="1234"/>
      <c r="E152" s="1234"/>
      <c r="F152" s="1224"/>
      <c r="G152" s="1224"/>
      <c r="H152" s="690">
        <f t="shared" ref="H152:I152" si="91">H146+H148+H151</f>
        <v>1703.7000000000003</v>
      </c>
      <c r="I152" s="418">
        <f t="shared" si="91"/>
        <v>1742.8</v>
      </c>
      <c r="J152" s="418">
        <f t="shared" ref="J152:K152" si="92">J146+J148+J151</f>
        <v>1725.1</v>
      </c>
      <c r="K152" s="418">
        <f t="shared" si="92"/>
        <v>1515</v>
      </c>
    </row>
    <row r="153" spans="1:11" s="1" customFormat="1" ht="19.5" customHeight="1" thickBot="1" x14ac:dyDescent="0.25">
      <c r="A153" s="8">
        <v>3</v>
      </c>
      <c r="B153" s="1355" t="s">
        <v>44</v>
      </c>
      <c r="C153" s="1356"/>
      <c r="D153" s="1356"/>
      <c r="E153" s="1356"/>
      <c r="F153" s="1356"/>
      <c r="G153" s="1357"/>
      <c r="H153" s="205">
        <f t="shared" ref="H153:I153" si="93">H152</f>
        <v>1703.7000000000003</v>
      </c>
      <c r="I153" s="236">
        <f t="shared" si="93"/>
        <v>1742.8</v>
      </c>
      <c r="J153" s="236">
        <f t="shared" ref="J153:K153" si="94">J152</f>
        <v>1725.1</v>
      </c>
      <c r="K153" s="236">
        <f t="shared" si="94"/>
        <v>1515</v>
      </c>
    </row>
    <row r="154" spans="1:11" s="1" customFormat="1" ht="16.5" customHeight="1" thickBot="1" x14ac:dyDescent="0.25">
      <c r="A154" s="337">
        <v>4</v>
      </c>
      <c r="B154" s="1196" t="s">
        <v>306</v>
      </c>
      <c r="C154" s="1197"/>
      <c r="D154" s="1197"/>
      <c r="E154" s="1197"/>
      <c r="F154" s="1197"/>
      <c r="G154" s="1197"/>
      <c r="H154" s="1197"/>
      <c r="I154" s="1197"/>
      <c r="J154" s="1197"/>
      <c r="K154" s="1198"/>
    </row>
    <row r="155" spans="1:11" s="1" customFormat="1" ht="14.25" customHeight="1" thickBot="1" x14ac:dyDescent="0.25">
      <c r="A155" s="23">
        <v>4</v>
      </c>
      <c r="B155" s="118">
        <v>1</v>
      </c>
      <c r="C155" s="1168" t="s">
        <v>307</v>
      </c>
      <c r="D155" s="1169"/>
      <c r="E155" s="1169"/>
      <c r="F155" s="1169"/>
      <c r="G155" s="1169"/>
      <c r="H155" s="1169"/>
      <c r="I155" s="1169"/>
      <c r="J155" s="1169"/>
      <c r="K155" s="1170"/>
    </row>
    <row r="156" spans="1:11" s="1" customFormat="1" ht="0.75" hidden="1" customHeight="1" x14ac:dyDescent="0.2">
      <c r="A156" s="1053">
        <v>4</v>
      </c>
      <c r="B156" s="1056">
        <v>1</v>
      </c>
      <c r="C156" s="1122">
        <v>1</v>
      </c>
      <c r="D156" s="1563" t="s">
        <v>308</v>
      </c>
      <c r="E156" s="1670" t="s">
        <v>275</v>
      </c>
      <c r="F156" s="161" t="s">
        <v>214</v>
      </c>
      <c r="G156" s="164" t="s">
        <v>72</v>
      </c>
      <c r="H156" s="408"/>
      <c r="I156" s="333"/>
      <c r="J156" s="333"/>
      <c r="K156" s="333"/>
    </row>
    <row r="157" spans="1:11" s="1" customFormat="1" ht="15" hidden="1" customHeight="1" x14ac:dyDescent="0.2">
      <c r="A157" s="1055"/>
      <c r="B157" s="1058"/>
      <c r="C157" s="1095"/>
      <c r="D157" s="1661"/>
      <c r="E157" s="1671"/>
      <c r="F157" s="1127" t="s">
        <v>46</v>
      </c>
      <c r="G157" s="1128"/>
      <c r="H157" s="358"/>
      <c r="I157" s="106"/>
      <c r="J157" s="106"/>
      <c r="K157" s="106"/>
    </row>
    <row r="158" spans="1:11" s="1" customFormat="1" ht="15" customHeight="1" thickBot="1" x14ac:dyDescent="0.25">
      <c r="A158" s="1053">
        <v>4</v>
      </c>
      <c r="B158" s="1056">
        <v>1</v>
      </c>
      <c r="C158" s="1094">
        <v>2</v>
      </c>
      <c r="D158" s="1665" t="s">
        <v>309</v>
      </c>
      <c r="E158" s="1097" t="s">
        <v>699</v>
      </c>
      <c r="F158" s="606" t="s">
        <v>126</v>
      </c>
      <c r="G158" s="623" t="s">
        <v>72</v>
      </c>
      <c r="H158" s="1015">
        <v>45</v>
      </c>
      <c r="I158" s="590">
        <v>55</v>
      </c>
      <c r="J158" s="590">
        <v>45</v>
      </c>
      <c r="K158" s="590">
        <v>45</v>
      </c>
    </row>
    <row r="159" spans="1:11" s="1" customFormat="1" ht="15" customHeight="1" thickBot="1" x14ac:dyDescent="0.25">
      <c r="A159" s="1055"/>
      <c r="B159" s="1058"/>
      <c r="C159" s="1095"/>
      <c r="D159" s="1665"/>
      <c r="E159" s="1098"/>
      <c r="F159" s="1081" t="s">
        <v>46</v>
      </c>
      <c r="G159" s="1082"/>
      <c r="H159" s="264">
        <f t="shared" ref="H159:I159" si="95">H158</f>
        <v>45</v>
      </c>
      <c r="I159" s="265">
        <f t="shared" si="95"/>
        <v>55</v>
      </c>
      <c r="J159" s="265">
        <f t="shared" ref="J159:K159" si="96">J158</f>
        <v>45</v>
      </c>
      <c r="K159" s="265">
        <f t="shared" si="96"/>
        <v>45</v>
      </c>
    </row>
    <row r="160" spans="1:11" s="1" customFormat="1" ht="15" hidden="1" customHeight="1" thickBot="1" x14ac:dyDescent="0.25">
      <c r="A160" s="1053">
        <v>4</v>
      </c>
      <c r="B160" s="1056">
        <v>1</v>
      </c>
      <c r="C160" s="1094">
        <v>3</v>
      </c>
      <c r="D160" s="1425" t="s">
        <v>2</v>
      </c>
      <c r="E160" s="1097" t="s">
        <v>402</v>
      </c>
      <c r="F160" s="768" t="s">
        <v>520</v>
      </c>
      <c r="G160" s="652" t="s">
        <v>72</v>
      </c>
      <c r="H160" s="708"/>
      <c r="I160" s="214"/>
      <c r="J160" s="214"/>
      <c r="K160" s="214"/>
    </row>
    <row r="161" spans="1:11" ht="14.25" hidden="1" customHeight="1" thickBot="1" x14ac:dyDescent="0.3">
      <c r="A161" s="1055"/>
      <c r="B161" s="1058"/>
      <c r="C161" s="1095"/>
      <c r="D161" s="1425"/>
      <c r="E161" s="1098"/>
      <c r="F161" s="1081" t="s">
        <v>46</v>
      </c>
      <c r="G161" s="1082"/>
      <c r="H161" s="95">
        <f t="shared" ref="H161:I161" si="97">H160</f>
        <v>0</v>
      </c>
      <c r="I161" s="199">
        <f t="shared" si="97"/>
        <v>0</v>
      </c>
      <c r="J161" s="199">
        <f t="shared" ref="J161:K161" si="98">J160</f>
        <v>0</v>
      </c>
      <c r="K161" s="199">
        <f t="shared" si="98"/>
        <v>0</v>
      </c>
    </row>
    <row r="162" spans="1:11" ht="0.75" hidden="1" customHeight="1" thickBot="1" x14ac:dyDescent="0.3">
      <c r="A162" s="1053">
        <v>4</v>
      </c>
      <c r="B162" s="1038">
        <v>1</v>
      </c>
      <c r="C162" s="1045">
        <v>4</v>
      </c>
      <c r="D162" s="1314" t="s">
        <v>358</v>
      </c>
      <c r="E162" s="1138" t="s">
        <v>432</v>
      </c>
      <c r="F162" s="171" t="s">
        <v>359</v>
      </c>
      <c r="G162" s="166" t="s">
        <v>72</v>
      </c>
      <c r="H162" s="163"/>
      <c r="I162" s="203"/>
      <c r="J162" s="203"/>
      <c r="K162" s="203"/>
    </row>
    <row r="163" spans="1:11" ht="15" hidden="1" customHeight="1" thickBot="1" x14ac:dyDescent="0.3">
      <c r="A163" s="1055"/>
      <c r="B163" s="1038"/>
      <c r="C163" s="1045"/>
      <c r="D163" s="1088"/>
      <c r="E163" s="1138"/>
      <c r="F163" s="1081" t="s">
        <v>46</v>
      </c>
      <c r="G163" s="1082"/>
      <c r="H163" s="95"/>
      <c r="I163" s="199"/>
      <c r="J163" s="199"/>
      <c r="K163" s="199"/>
    </row>
    <row r="164" spans="1:11" ht="15" hidden="1" customHeight="1" x14ac:dyDescent="0.25">
      <c r="A164" s="1053">
        <v>4</v>
      </c>
      <c r="B164" s="1056">
        <v>1</v>
      </c>
      <c r="C164" s="1094">
        <v>5</v>
      </c>
      <c r="D164" s="1425" t="s">
        <v>499</v>
      </c>
      <c r="E164" s="1097" t="s">
        <v>545</v>
      </c>
      <c r="F164" s="395" t="s">
        <v>304</v>
      </c>
      <c r="G164" s="74" t="s">
        <v>72</v>
      </c>
      <c r="H164" s="101"/>
      <c r="I164" s="200"/>
      <c r="J164" s="200"/>
      <c r="K164" s="200"/>
    </row>
    <row r="165" spans="1:11" ht="15" hidden="1" customHeight="1" thickBot="1" x14ac:dyDescent="0.3">
      <c r="A165" s="1054"/>
      <c r="B165" s="1057"/>
      <c r="C165" s="1122"/>
      <c r="D165" s="1425"/>
      <c r="E165" s="1422"/>
      <c r="F165" s="94" t="s">
        <v>304</v>
      </c>
      <c r="G165" s="14" t="s">
        <v>79</v>
      </c>
      <c r="H165" s="101"/>
      <c r="I165" s="200"/>
      <c r="J165" s="200"/>
      <c r="K165" s="200"/>
    </row>
    <row r="166" spans="1:11" ht="15" hidden="1" customHeight="1" thickBot="1" x14ac:dyDescent="0.3">
      <c r="A166" s="1055"/>
      <c r="B166" s="1058"/>
      <c r="C166" s="1095"/>
      <c r="D166" s="1425"/>
      <c r="E166" s="1098"/>
      <c r="F166" s="1497" t="s">
        <v>46</v>
      </c>
      <c r="G166" s="1498"/>
      <c r="H166" s="95">
        <f t="shared" ref="H166:I166" si="99">H164+H165</f>
        <v>0</v>
      </c>
      <c r="I166" s="199">
        <f t="shared" si="99"/>
        <v>0</v>
      </c>
      <c r="J166" s="199">
        <f t="shared" ref="J166:K166" si="100">J164+J165</f>
        <v>0</v>
      </c>
      <c r="K166" s="199">
        <f t="shared" si="100"/>
        <v>0</v>
      </c>
    </row>
    <row r="167" spans="1:11" s="1" customFormat="1" ht="15.75" customHeight="1" x14ac:dyDescent="0.2">
      <c r="A167" s="1053">
        <v>4</v>
      </c>
      <c r="B167" s="1056">
        <v>1</v>
      </c>
      <c r="C167" s="1046">
        <v>5</v>
      </c>
      <c r="D167" s="1074" t="s">
        <v>499</v>
      </c>
      <c r="E167" s="1050" t="s">
        <v>647</v>
      </c>
      <c r="F167" s="458" t="s">
        <v>126</v>
      </c>
      <c r="G167" s="181" t="s">
        <v>72</v>
      </c>
      <c r="H167" s="101">
        <v>6.7</v>
      </c>
      <c r="I167" s="200">
        <v>1.1000000000000001</v>
      </c>
      <c r="J167" s="200">
        <v>5</v>
      </c>
      <c r="K167" s="200">
        <v>5</v>
      </c>
    </row>
    <row r="168" spans="1:11" s="3" customFormat="1" ht="17.25" customHeight="1" thickBot="1" x14ac:dyDescent="0.25">
      <c r="A168" s="1054"/>
      <c r="B168" s="1057"/>
      <c r="C168" s="1059"/>
      <c r="D168" s="1075"/>
      <c r="E168" s="1070"/>
      <c r="F168" s="680" t="s">
        <v>126</v>
      </c>
      <c r="G168" s="661" t="s">
        <v>565</v>
      </c>
      <c r="H168" s="562"/>
      <c r="I168" s="555"/>
      <c r="J168" s="555"/>
      <c r="K168" s="555"/>
    </row>
    <row r="169" spans="1:11" s="1" customFormat="1" ht="16.2" customHeight="1" thickBot="1" x14ac:dyDescent="0.25">
      <c r="A169" s="1055"/>
      <c r="B169" s="1058"/>
      <c r="C169" s="1060"/>
      <c r="D169" s="1247"/>
      <c r="E169" s="1071"/>
      <c r="F169" s="1127" t="s">
        <v>46</v>
      </c>
      <c r="G169" s="1128"/>
      <c r="H169" s="264">
        <f t="shared" ref="H169:I169" si="101">H167+H168</f>
        <v>6.7</v>
      </c>
      <c r="I169" s="265">
        <f t="shared" si="101"/>
        <v>1.1000000000000001</v>
      </c>
      <c r="J169" s="265">
        <f t="shared" ref="J169:K169" si="102">J167+J168</f>
        <v>5</v>
      </c>
      <c r="K169" s="265">
        <f t="shared" si="102"/>
        <v>5</v>
      </c>
    </row>
    <row r="170" spans="1:11" s="1" customFormat="1" ht="15" customHeight="1" thickBot="1" x14ac:dyDescent="0.25">
      <c r="A170" s="1053">
        <v>4</v>
      </c>
      <c r="B170" s="1056">
        <v>1</v>
      </c>
      <c r="C170" s="1094">
        <v>6</v>
      </c>
      <c r="D170" s="1672" t="s">
        <v>735</v>
      </c>
      <c r="E170" s="1097"/>
      <c r="F170" s="723" t="s">
        <v>371</v>
      </c>
      <c r="G170" s="623" t="s">
        <v>105</v>
      </c>
      <c r="H170" s="451">
        <v>23.79</v>
      </c>
      <c r="I170" s="374"/>
      <c r="J170" s="374"/>
      <c r="K170" s="374"/>
    </row>
    <row r="171" spans="1:11" s="1" customFormat="1" ht="15" customHeight="1" thickBot="1" x14ac:dyDescent="0.25">
      <c r="A171" s="1055"/>
      <c r="B171" s="1058"/>
      <c r="C171" s="1095"/>
      <c r="D171" s="1673"/>
      <c r="E171" s="1098"/>
      <c r="F171" s="1081" t="s">
        <v>46</v>
      </c>
      <c r="G171" s="1082"/>
      <c r="H171" s="264">
        <f t="shared" ref="H171:J171" si="103">H170</f>
        <v>23.79</v>
      </c>
      <c r="I171" s="265">
        <f t="shared" si="103"/>
        <v>0</v>
      </c>
      <c r="J171" s="265">
        <f t="shared" si="103"/>
        <v>0</v>
      </c>
      <c r="K171" s="265">
        <f t="shared" ref="K171" si="104">K170</f>
        <v>0</v>
      </c>
    </row>
    <row r="172" spans="1:11" ht="15" customHeight="1" thickBot="1" x14ac:dyDescent="0.3">
      <c r="A172" s="393">
        <v>4</v>
      </c>
      <c r="B172" s="338">
        <v>1</v>
      </c>
      <c r="C172" s="1223" t="s">
        <v>43</v>
      </c>
      <c r="D172" s="1224"/>
      <c r="E172" s="1224"/>
      <c r="F172" s="1224"/>
      <c r="G172" s="1225"/>
      <c r="H172" s="700">
        <f>H157+H159+H161+H166+H169+H171</f>
        <v>75.490000000000009</v>
      </c>
      <c r="I172" s="418">
        <f t="shared" ref="I172" si="105">I157+I159+I161+I166+I169</f>
        <v>56.1</v>
      </c>
      <c r="J172" s="418">
        <f t="shared" ref="J172:K172" si="106">J157+J159+J161+J166+J169</f>
        <v>50</v>
      </c>
      <c r="K172" s="418">
        <f t="shared" si="106"/>
        <v>50</v>
      </c>
    </row>
    <row r="173" spans="1:11" ht="13.5" customHeight="1" thickBot="1" x14ac:dyDescent="0.3">
      <c r="A173" s="8">
        <v>4</v>
      </c>
      <c r="B173" s="1109" t="s">
        <v>44</v>
      </c>
      <c r="C173" s="1110"/>
      <c r="D173" s="1110"/>
      <c r="E173" s="1110"/>
      <c r="F173" s="1110"/>
      <c r="G173" s="1111"/>
      <c r="H173" s="239">
        <f t="shared" ref="H173:K173" si="107">H172</f>
        <v>75.490000000000009</v>
      </c>
      <c r="I173" s="239">
        <f t="shared" si="107"/>
        <v>56.1</v>
      </c>
      <c r="J173" s="239">
        <f t="shared" si="107"/>
        <v>50</v>
      </c>
      <c r="K173" s="239">
        <f t="shared" si="107"/>
        <v>50</v>
      </c>
    </row>
    <row r="174" spans="1:11" ht="15.75" customHeight="1" thickBot="1" x14ac:dyDescent="0.3">
      <c r="A174" s="1241" t="s">
        <v>45</v>
      </c>
      <c r="B174" s="1242"/>
      <c r="C174" s="1242"/>
      <c r="D174" s="1242"/>
      <c r="E174" s="1242"/>
      <c r="F174" s="1242"/>
      <c r="G174" s="1242"/>
      <c r="H174" s="271">
        <f t="shared" ref="H174:I174" si="108">H129+H139+H153+H173</f>
        <v>7490.4699999999993</v>
      </c>
      <c r="I174" s="271">
        <f t="shared" si="108"/>
        <v>8008.1000000000013</v>
      </c>
      <c r="J174" s="271">
        <f t="shared" ref="J174:K174" si="109">J129+J139+J153+J173</f>
        <v>7808.1</v>
      </c>
      <c r="K174" s="271">
        <f t="shared" si="109"/>
        <v>7781.8</v>
      </c>
    </row>
    <row r="175" spans="1:11" ht="14.25" customHeight="1" x14ac:dyDescent="0.25">
      <c r="A175" s="1115" t="s">
        <v>614</v>
      </c>
      <c r="B175" s="1116"/>
      <c r="C175" s="1116"/>
      <c r="D175" s="1116"/>
      <c r="E175" s="1116"/>
      <c r="F175" s="1116"/>
      <c r="G175" s="1116"/>
      <c r="H175" s="227">
        <f>H15+H17+H20+H22+H24+H29+H31+H39+H42+H46+H49+H52+H56+H58+H65+H71+H82+H93+H98+H100+H105+H107+H109+H118+H120+H135+H142+H147+H156+H158+H160+H164+H122+H124+H112+H103+H35+H80+H167+H149+H127</f>
        <v>5731.9999999999991</v>
      </c>
      <c r="I175" s="227">
        <f>I15+I17+I20+I22+I24+I29+I31+I39+I42+I46+I49+I52+I56+I58+I65+I71+I82+I93+I98+I100+I105+I107+I109+I118+I120+I135+I142+I147+I156+I158+I160+I164+I122+I124+I112+I103+I35+I80+I167+I149+I127</f>
        <v>6467.5000000000009</v>
      </c>
      <c r="J175" s="227">
        <f>J15+J17+J20+J22+J24+J29+J31+J39+J42+J46+J49+J52+J56+J58+J65+J71+J82+J93+J98+J100+J105+J107+J109+J118+J120+J135+J142+J147+J156+J158+J160+J164+J122+J124+J112+J103+J35+J80+J167+J149+J127</f>
        <v>6478.9</v>
      </c>
      <c r="K175" s="227">
        <f>K15+K17+K20+K22+K24+K29+K31+K39+K42+K46+K49+K52+K56+K58+K65+K71+K82+K93+K98+K100+K105+K107+K109+K118+K120+K135+K142+K147+K156+K158+K160+K164+K122+K124+K112+K103+K35+K80+K167+K149+K127</f>
        <v>6401.5</v>
      </c>
    </row>
    <row r="176" spans="1:11" ht="27" customHeight="1" x14ac:dyDescent="0.25">
      <c r="A176" s="1117" t="s">
        <v>615</v>
      </c>
      <c r="B176" s="1118"/>
      <c r="C176" s="1118"/>
      <c r="D176" s="1118"/>
      <c r="E176" s="1118"/>
      <c r="F176" s="1118"/>
      <c r="G176" s="1118"/>
      <c r="H176" s="214">
        <f>H40+H43+H47+H50+H53+H55+H59+H61+H63+H66+H68+H73+H75+H77+H79+H83+H85+H94</f>
        <v>1569.6000000000001</v>
      </c>
      <c r="I176" s="214">
        <f>I40+I43+I47+I50+I53+I55+I59+I61+I63+I66+I68+I73+I75+I77+I79+I83+I85+I94</f>
        <v>1272.6000000000001</v>
      </c>
      <c r="J176" s="214">
        <f>J40+J43+J47+J50+J53+J55+J59+J61+J63+J66+J68+J73+J75+J77+J79+J83+J85+J94</f>
        <v>1324.1999999999998</v>
      </c>
      <c r="K176" s="214">
        <f>K40+K43+K47+K50+K53+K55+K59+K61+K63+K66+K68+K73+K75+K77+K79+K83+K85+K94</f>
        <v>1375.3</v>
      </c>
    </row>
    <row r="177" spans="1:11" ht="15" customHeight="1" x14ac:dyDescent="0.25">
      <c r="A177" s="1556" t="s">
        <v>616</v>
      </c>
      <c r="B177" s="1557"/>
      <c r="C177" s="1557"/>
      <c r="D177" s="1557"/>
      <c r="E177" s="1557"/>
      <c r="F177" s="1557"/>
      <c r="G177" s="1557"/>
      <c r="H177" s="200">
        <f>H87+H89+H91+H136+H25+H72+H69+H150+H114+H170</f>
        <v>27.57</v>
      </c>
      <c r="I177" s="200">
        <f>I87+I89+I91+I136+I25+I72+I69+I150+I114</f>
        <v>263</v>
      </c>
      <c r="J177" s="200">
        <f>J87+J89+J91+J136+J25+J72+J69+J150+J114</f>
        <v>0</v>
      </c>
      <c r="K177" s="200">
        <f>K87+K89+K91+K136+K25+K72+K69+K150+K114</f>
        <v>0</v>
      </c>
    </row>
    <row r="178" spans="1:11" ht="15" customHeight="1" x14ac:dyDescent="0.25">
      <c r="A178" s="1667" t="s">
        <v>612</v>
      </c>
      <c r="B178" s="1668"/>
      <c r="C178" s="1668"/>
      <c r="D178" s="1668"/>
      <c r="E178" s="1668"/>
      <c r="F178" s="1668"/>
      <c r="G178" s="1668"/>
      <c r="H178" s="240">
        <f t="shared" ref="H178:I178" si="110">H132+H144+H165</f>
        <v>0</v>
      </c>
      <c r="I178" s="240">
        <f t="shared" si="110"/>
        <v>0</v>
      </c>
      <c r="J178" s="240">
        <f t="shared" ref="J178:K178" si="111">J132+J144+J165</f>
        <v>0</v>
      </c>
      <c r="K178" s="240">
        <f t="shared" si="111"/>
        <v>0</v>
      </c>
    </row>
    <row r="179" spans="1:11" ht="15" customHeight="1" x14ac:dyDescent="0.25">
      <c r="A179" s="1117" t="s">
        <v>617</v>
      </c>
      <c r="B179" s="1118"/>
      <c r="C179" s="1118"/>
      <c r="D179" s="1118"/>
      <c r="E179" s="1118"/>
      <c r="F179" s="1118"/>
      <c r="G179" s="1118"/>
      <c r="H179" s="200">
        <f>H18+H44</f>
        <v>9.5</v>
      </c>
      <c r="I179" s="200">
        <f>I18+I44</f>
        <v>5</v>
      </c>
      <c r="J179" s="200">
        <f>J18+J44</f>
        <v>5</v>
      </c>
      <c r="K179" s="200">
        <f>K18+K44</f>
        <v>5</v>
      </c>
    </row>
    <row r="180" spans="1:11" ht="14.25" customHeight="1" x14ac:dyDescent="0.25">
      <c r="A180" s="1667" t="s">
        <v>618</v>
      </c>
      <c r="B180" s="1668"/>
      <c r="C180" s="1668"/>
      <c r="D180" s="1668"/>
      <c r="E180" s="1668"/>
      <c r="F180" s="1668"/>
      <c r="G180" s="1668"/>
      <c r="H180" s="233">
        <f>H27+H101+H110+H133</f>
        <v>56.9</v>
      </c>
      <c r="I180" s="233">
        <f>I27+I101+I110+I133</f>
        <v>0</v>
      </c>
      <c r="J180" s="233">
        <f>J27+J101+J110+J133</f>
        <v>0</v>
      </c>
      <c r="K180" s="233">
        <f>K27+K101+K110+K133</f>
        <v>0</v>
      </c>
    </row>
    <row r="181" spans="1:11" ht="14.25" customHeight="1" x14ac:dyDescent="0.25">
      <c r="A181" s="1117" t="s">
        <v>624</v>
      </c>
      <c r="B181" s="1118"/>
      <c r="C181" s="1118"/>
      <c r="D181" s="1118"/>
      <c r="E181" s="1118"/>
      <c r="F181" s="1118"/>
      <c r="G181" s="1118"/>
      <c r="H181" s="233">
        <f>H143</f>
        <v>94.9</v>
      </c>
      <c r="I181" s="233">
        <f t="shared" ref="I181:K181" si="112">I143</f>
        <v>0</v>
      </c>
      <c r="J181" s="233">
        <f t="shared" si="112"/>
        <v>0</v>
      </c>
      <c r="K181" s="233">
        <f t="shared" si="112"/>
        <v>0</v>
      </c>
    </row>
    <row r="182" spans="1:11" ht="15.75" customHeight="1" thickBot="1" x14ac:dyDescent="0.3">
      <c r="A182" s="1667" t="s">
        <v>613</v>
      </c>
      <c r="B182" s="1668"/>
      <c r="C182" s="1668"/>
      <c r="D182" s="1668"/>
      <c r="E182" s="1668"/>
      <c r="F182" s="1668"/>
      <c r="G182" s="1669"/>
      <c r="H182" s="228">
        <f>H168</f>
        <v>0</v>
      </c>
      <c r="I182" s="228">
        <f>I168</f>
        <v>0</v>
      </c>
      <c r="J182" s="228">
        <f>J168</f>
        <v>0</v>
      </c>
      <c r="K182" s="228">
        <f>K168</f>
        <v>0</v>
      </c>
    </row>
    <row r="183" spans="1:11" ht="13.8" thickBot="1" x14ac:dyDescent="0.3">
      <c r="A183" s="1217" t="s">
        <v>48</v>
      </c>
      <c r="B183" s="1218"/>
      <c r="C183" s="1218"/>
      <c r="D183" s="1218"/>
      <c r="E183" s="1218"/>
      <c r="F183" s="1218"/>
      <c r="G183" s="1218"/>
      <c r="H183" s="98">
        <f>H175+H176+H177+H178+H179+H180+H182+H181</f>
        <v>7490.4699999999984</v>
      </c>
      <c r="I183" s="98">
        <f t="shared" ref="I183:K183" si="113">I175+I176+I177+I178+I179+I180+I182+I181</f>
        <v>8008.1000000000013</v>
      </c>
      <c r="J183" s="98">
        <f t="shared" si="113"/>
        <v>7808.0999999999995</v>
      </c>
      <c r="K183" s="99">
        <f t="shared" si="113"/>
        <v>7781.8</v>
      </c>
    </row>
    <row r="184" spans="1:11" x14ac:dyDescent="0.25">
      <c r="A184" s="5"/>
      <c r="B184" s="5"/>
      <c r="C184" s="5"/>
      <c r="D184" s="5"/>
      <c r="E184" s="16"/>
      <c r="F184" s="18"/>
      <c r="G184" s="18"/>
      <c r="H184" s="6"/>
      <c r="I184" s="6"/>
      <c r="J184" s="6"/>
      <c r="K184" s="6"/>
    </row>
    <row r="185" spans="1:11" x14ac:dyDescent="0.25">
      <c r="A185" s="1104" t="s">
        <v>231</v>
      </c>
      <c r="B185" s="1104"/>
      <c r="C185" s="1104"/>
      <c r="D185" s="1104"/>
      <c r="E185" s="1104"/>
      <c r="F185" s="1104"/>
      <c r="G185" s="1104"/>
    </row>
    <row r="186" spans="1:11" x14ac:dyDescent="0.25">
      <c r="A186" s="5"/>
      <c r="B186" s="5"/>
      <c r="C186" s="5"/>
      <c r="D186" s="5"/>
      <c r="E186" s="16"/>
      <c r="F186" s="19"/>
      <c r="G186" s="19"/>
      <c r="H186" s="6"/>
      <c r="I186" s="6"/>
      <c r="J186" s="6"/>
      <c r="K186" s="6"/>
    </row>
    <row r="189" spans="1:11" x14ac:dyDescent="0.25">
      <c r="A189" s="5"/>
      <c r="B189" s="5"/>
      <c r="C189" s="5"/>
      <c r="D189" s="5"/>
      <c r="E189" s="16"/>
      <c r="F189" s="19"/>
      <c r="G189" s="52"/>
      <c r="H189" s="6"/>
      <c r="I189" s="6"/>
      <c r="J189" s="6"/>
      <c r="K189" s="6"/>
    </row>
    <row r="190" spans="1:11" x14ac:dyDescent="0.25">
      <c r="A190" s="5"/>
      <c r="B190" s="5"/>
      <c r="C190" s="5"/>
      <c r="D190" s="5"/>
      <c r="E190" s="16"/>
      <c r="F190" s="19"/>
      <c r="G190" s="19"/>
      <c r="H190" s="6"/>
      <c r="I190" s="6"/>
      <c r="J190" s="6"/>
      <c r="K190" s="6"/>
    </row>
    <row r="191" spans="1:11" x14ac:dyDescent="0.25">
      <c r="A191" s="5"/>
      <c r="B191" s="5"/>
      <c r="C191" s="5"/>
      <c r="D191" s="5"/>
      <c r="E191" s="16"/>
      <c r="F191" s="19"/>
      <c r="G191" s="19"/>
      <c r="H191" s="5"/>
      <c r="I191" s="5"/>
      <c r="J191" s="5"/>
      <c r="K191" s="5"/>
    </row>
    <row r="192" spans="1:11" x14ac:dyDescent="0.25">
      <c r="A192" s="5"/>
      <c r="B192" s="5"/>
      <c r="C192" s="5"/>
      <c r="D192" s="5"/>
      <c r="E192" s="16"/>
      <c r="F192" s="19"/>
      <c r="G192" s="19"/>
      <c r="H192" s="6"/>
      <c r="I192" s="6"/>
      <c r="J192" s="6"/>
      <c r="K192" s="6"/>
    </row>
    <row r="193" spans="1:11" x14ac:dyDescent="0.25">
      <c r="A193" s="5"/>
      <c r="B193" s="5"/>
      <c r="C193" s="5"/>
      <c r="D193" s="5"/>
      <c r="E193" s="16"/>
      <c r="F193" s="19"/>
      <c r="G193" s="19"/>
      <c r="H193" s="6"/>
      <c r="I193" s="6"/>
      <c r="J193" s="6"/>
      <c r="K193" s="6"/>
    </row>
    <row r="194" spans="1:11" x14ac:dyDescent="0.25">
      <c r="D194" s="1"/>
      <c r="E194" s="53"/>
      <c r="F194" s="27"/>
      <c r="G194" s="27"/>
      <c r="H194" s="28"/>
      <c r="I194" s="28"/>
      <c r="J194" s="28"/>
      <c r="K194" s="28"/>
    </row>
    <row r="195" spans="1:11" x14ac:dyDescent="0.25">
      <c r="D195" s="1"/>
      <c r="E195" s="53"/>
      <c r="F195" s="27"/>
      <c r="G195" s="27"/>
      <c r="H195" s="1"/>
      <c r="I195" s="1"/>
      <c r="J195" s="1"/>
      <c r="K195" s="1"/>
    </row>
    <row r="196" spans="1:11" x14ac:dyDescent="0.25">
      <c r="D196" s="1"/>
      <c r="E196" s="53"/>
      <c r="F196" s="27"/>
      <c r="G196" s="27"/>
      <c r="H196" s="28"/>
      <c r="I196" s="28"/>
      <c r="J196" s="28"/>
      <c r="K196" s="28"/>
    </row>
    <row r="197" spans="1:11" x14ac:dyDescent="0.25">
      <c r="D197" s="1"/>
      <c r="E197" s="53"/>
      <c r="F197" s="27"/>
      <c r="G197" s="27"/>
      <c r="H197" s="1"/>
      <c r="I197" s="1"/>
      <c r="J197" s="1"/>
      <c r="K197" s="1"/>
    </row>
    <row r="198" spans="1:11" x14ac:dyDescent="0.25">
      <c r="D198" s="1"/>
      <c r="E198" s="53"/>
      <c r="F198" s="27"/>
      <c r="G198" s="27"/>
      <c r="H198" s="28"/>
      <c r="I198" s="28"/>
      <c r="J198" s="28"/>
      <c r="K198" s="28"/>
    </row>
    <row r="199" spans="1:11" x14ac:dyDescent="0.25">
      <c r="D199" s="1"/>
      <c r="E199" s="53"/>
      <c r="F199" s="27"/>
      <c r="G199" s="27"/>
      <c r="H199" s="1"/>
      <c r="I199" s="1"/>
      <c r="J199" s="1"/>
      <c r="K199" s="1"/>
    </row>
    <row r="200" spans="1:11" x14ac:dyDescent="0.25">
      <c r="D200" s="1"/>
      <c r="E200" s="53"/>
      <c r="F200" s="27"/>
      <c r="G200" s="27"/>
      <c r="H200" s="28"/>
      <c r="I200" s="28"/>
      <c r="J200" s="28"/>
      <c r="K200" s="28"/>
    </row>
    <row r="201" spans="1:11" x14ac:dyDescent="0.25">
      <c r="B201" s="1"/>
      <c r="C201" s="1"/>
      <c r="D201" s="1"/>
      <c r="E201" s="53"/>
      <c r="F201" s="27"/>
      <c r="G201" s="27"/>
      <c r="H201" s="1"/>
      <c r="I201" s="1"/>
      <c r="J201" s="1"/>
      <c r="K201" s="1"/>
    </row>
    <row r="202" spans="1:11" x14ac:dyDescent="0.25">
      <c r="B202" s="1"/>
      <c r="C202" s="1"/>
      <c r="D202" s="1"/>
      <c r="E202" s="53"/>
      <c r="F202" s="27"/>
      <c r="G202" s="27"/>
      <c r="H202" s="28"/>
      <c r="I202" s="28"/>
      <c r="J202" s="28"/>
      <c r="K202" s="28"/>
    </row>
    <row r="203" spans="1:11" x14ac:dyDescent="0.25">
      <c r="B203" s="1"/>
      <c r="C203" s="1"/>
      <c r="D203" s="1"/>
      <c r="E203" s="53"/>
      <c r="F203" s="27"/>
      <c r="G203" s="27"/>
      <c r="H203" s="1"/>
      <c r="I203" s="1"/>
      <c r="J203" s="1"/>
      <c r="K203" s="1"/>
    </row>
    <row r="204" spans="1:11" x14ac:dyDescent="0.25">
      <c r="B204" s="1"/>
      <c r="C204" s="1"/>
      <c r="D204" s="1"/>
      <c r="E204" s="53"/>
      <c r="F204" s="27"/>
      <c r="G204" s="27"/>
      <c r="H204" s="28"/>
      <c r="I204" s="28"/>
      <c r="J204" s="28"/>
      <c r="K204" s="28"/>
    </row>
    <row r="205" spans="1:11" x14ac:dyDescent="0.25">
      <c r="B205" s="1"/>
      <c r="C205" s="1"/>
      <c r="D205" s="1"/>
      <c r="E205" s="53"/>
      <c r="F205" s="27"/>
      <c r="G205" s="27"/>
      <c r="H205" s="28"/>
      <c r="I205" s="28"/>
      <c r="J205" s="28"/>
      <c r="K205" s="28"/>
    </row>
    <row r="206" spans="1:11" x14ac:dyDescent="0.25">
      <c r="B206" s="1"/>
      <c r="C206" s="1"/>
      <c r="D206" s="1"/>
      <c r="E206" s="53"/>
      <c r="F206" s="27"/>
      <c r="G206" s="27"/>
      <c r="H206" s="28"/>
      <c r="I206" s="28"/>
      <c r="J206" s="28"/>
      <c r="K206" s="28"/>
    </row>
    <row r="207" spans="1:11" x14ac:dyDescent="0.25">
      <c r="B207" s="1"/>
      <c r="C207" s="1"/>
      <c r="D207" s="1"/>
      <c r="E207" s="53"/>
      <c r="F207" s="27"/>
      <c r="G207" s="27"/>
      <c r="H207" s="6"/>
      <c r="I207" s="6"/>
      <c r="J207" s="6"/>
      <c r="K207" s="6"/>
    </row>
    <row r="208" spans="1:11" x14ac:dyDescent="0.25">
      <c r="B208" s="1"/>
      <c r="C208" s="1"/>
      <c r="D208" s="1"/>
      <c r="E208" s="53"/>
      <c r="F208" s="27"/>
      <c r="G208" s="27"/>
      <c r="H208" s="1"/>
      <c r="I208" s="1"/>
      <c r="J208" s="1"/>
      <c r="K208" s="1"/>
    </row>
    <row r="209" spans="2:11" x14ac:dyDescent="0.25">
      <c r="B209" s="1"/>
      <c r="C209" s="1"/>
      <c r="D209" s="1"/>
      <c r="E209" s="53"/>
      <c r="F209" s="27"/>
      <c r="G209" s="27"/>
      <c r="H209" s="1"/>
      <c r="I209" s="1"/>
      <c r="J209" s="1"/>
      <c r="K209" s="1"/>
    </row>
  </sheetData>
  <mergeCells count="386">
    <mergeCell ref="A126:A127"/>
    <mergeCell ref="B126:B127"/>
    <mergeCell ref="C126:C127"/>
    <mergeCell ref="D126:D127"/>
    <mergeCell ref="E126:E127"/>
    <mergeCell ref="F127:G127"/>
    <mergeCell ref="E15:E16"/>
    <mergeCell ref="A24:A26"/>
    <mergeCell ref="B24:B26"/>
    <mergeCell ref="C24:C26"/>
    <mergeCell ref="D24:D26"/>
    <mergeCell ref="E24:E26"/>
    <mergeCell ref="F26:G26"/>
    <mergeCell ref="A22:A23"/>
    <mergeCell ref="D22:D23"/>
    <mergeCell ref="E22:E23"/>
    <mergeCell ref="F23:G23"/>
    <mergeCell ref="A27:A28"/>
    <mergeCell ref="B27:B28"/>
    <mergeCell ref="C27:C28"/>
    <mergeCell ref="D27:D28"/>
    <mergeCell ref="E27:E28"/>
    <mergeCell ref="F28:G28"/>
    <mergeCell ref="A29:A30"/>
    <mergeCell ref="C4:G4"/>
    <mergeCell ref="C5:G5"/>
    <mergeCell ref="A20:A21"/>
    <mergeCell ref="B20:B21"/>
    <mergeCell ref="C20:C21"/>
    <mergeCell ref="D20:D21"/>
    <mergeCell ref="E20:E21"/>
    <mergeCell ref="A17:A19"/>
    <mergeCell ref="B17:B19"/>
    <mergeCell ref="C17:C19"/>
    <mergeCell ref="D17:D19"/>
    <mergeCell ref="E17:E19"/>
    <mergeCell ref="A7:A10"/>
    <mergeCell ref="B7:B10"/>
    <mergeCell ref="G7:G10"/>
    <mergeCell ref="A15:A16"/>
    <mergeCell ref="B15:B16"/>
    <mergeCell ref="E7:E10"/>
    <mergeCell ref="F7:F10"/>
    <mergeCell ref="F21:G21"/>
    <mergeCell ref="F16:G16"/>
    <mergeCell ref="F19:G19"/>
    <mergeCell ref="C15:C16"/>
    <mergeCell ref="D15:D16"/>
    <mergeCell ref="B29:B30"/>
    <mergeCell ref="C29:C30"/>
    <mergeCell ref="D29:D30"/>
    <mergeCell ref="E29:E30"/>
    <mergeCell ref="F30:G30"/>
    <mergeCell ref="D31:D32"/>
    <mergeCell ref="E31:E32"/>
    <mergeCell ref="F32:G32"/>
    <mergeCell ref="A33:A34"/>
    <mergeCell ref="B33:B34"/>
    <mergeCell ref="C33:C34"/>
    <mergeCell ref="D33:D34"/>
    <mergeCell ref="E33:E34"/>
    <mergeCell ref="F34:G34"/>
    <mergeCell ref="A31:A32"/>
    <mergeCell ref="B31:B32"/>
    <mergeCell ref="A39:A41"/>
    <mergeCell ref="B39:B41"/>
    <mergeCell ref="C39:C41"/>
    <mergeCell ref="D39:D41"/>
    <mergeCell ref="E39:E41"/>
    <mergeCell ref="F41:G41"/>
    <mergeCell ref="A35:A36"/>
    <mergeCell ref="B35:B36"/>
    <mergeCell ref="C35:C36"/>
    <mergeCell ref="D35:D36"/>
    <mergeCell ref="E35:E36"/>
    <mergeCell ref="F36:G36"/>
    <mergeCell ref="A42:A45"/>
    <mergeCell ref="B42:B45"/>
    <mergeCell ref="C42:C45"/>
    <mergeCell ref="D42:D45"/>
    <mergeCell ref="E42:E45"/>
    <mergeCell ref="F45:G45"/>
    <mergeCell ref="A46:A48"/>
    <mergeCell ref="B46:B48"/>
    <mergeCell ref="C46:C48"/>
    <mergeCell ref="D46:D48"/>
    <mergeCell ref="E46:E48"/>
    <mergeCell ref="F48:G48"/>
    <mergeCell ref="A49:A51"/>
    <mergeCell ref="B49:B51"/>
    <mergeCell ref="C49:C51"/>
    <mergeCell ref="D49:D51"/>
    <mergeCell ref="E49:E51"/>
    <mergeCell ref="F51:G51"/>
    <mergeCell ref="A52:A54"/>
    <mergeCell ref="B52:B54"/>
    <mergeCell ref="C52:C54"/>
    <mergeCell ref="D52:D54"/>
    <mergeCell ref="E52:E54"/>
    <mergeCell ref="F54:G54"/>
    <mergeCell ref="A55:A57"/>
    <mergeCell ref="B55:B57"/>
    <mergeCell ref="C55:C57"/>
    <mergeCell ref="D55:D57"/>
    <mergeCell ref="E55:E57"/>
    <mergeCell ref="F57:G57"/>
    <mergeCell ref="A58:A60"/>
    <mergeCell ref="B58:B60"/>
    <mergeCell ref="C58:C60"/>
    <mergeCell ref="D58:D60"/>
    <mergeCell ref="E58:E60"/>
    <mergeCell ref="F60:G60"/>
    <mergeCell ref="A61:A62"/>
    <mergeCell ref="B61:B62"/>
    <mergeCell ref="C61:C62"/>
    <mergeCell ref="D61:D62"/>
    <mergeCell ref="E61:E62"/>
    <mergeCell ref="F62:G62"/>
    <mergeCell ref="A63:A64"/>
    <mergeCell ref="B63:B64"/>
    <mergeCell ref="C63:C64"/>
    <mergeCell ref="D63:D64"/>
    <mergeCell ref="E63:E64"/>
    <mergeCell ref="F64:G64"/>
    <mergeCell ref="A65:A67"/>
    <mergeCell ref="B65:B67"/>
    <mergeCell ref="C65:C67"/>
    <mergeCell ref="D65:D67"/>
    <mergeCell ref="E65:E67"/>
    <mergeCell ref="F67:G67"/>
    <mergeCell ref="A68:A70"/>
    <mergeCell ref="B68:B70"/>
    <mergeCell ref="C68:C70"/>
    <mergeCell ref="D68:D70"/>
    <mergeCell ref="E68:E70"/>
    <mergeCell ref="F70:G70"/>
    <mergeCell ref="B71:B74"/>
    <mergeCell ref="C71:C74"/>
    <mergeCell ref="D71:D74"/>
    <mergeCell ref="E71:E74"/>
    <mergeCell ref="F74:G74"/>
    <mergeCell ref="A75:A76"/>
    <mergeCell ref="B75:B76"/>
    <mergeCell ref="C75:C76"/>
    <mergeCell ref="D75:D76"/>
    <mergeCell ref="E75:E76"/>
    <mergeCell ref="F76:G76"/>
    <mergeCell ref="F84:G84"/>
    <mergeCell ref="A85:A86"/>
    <mergeCell ref="B85:B86"/>
    <mergeCell ref="C85:C86"/>
    <mergeCell ref="D85:D86"/>
    <mergeCell ref="E85:E86"/>
    <mergeCell ref="F86:G86"/>
    <mergeCell ref="A77:A78"/>
    <mergeCell ref="B77:B78"/>
    <mergeCell ref="C77:C78"/>
    <mergeCell ref="D77:D78"/>
    <mergeCell ref="E77:E78"/>
    <mergeCell ref="F78:G78"/>
    <mergeCell ref="A79:A81"/>
    <mergeCell ref="B79:B81"/>
    <mergeCell ref="C79:C81"/>
    <mergeCell ref="D79:D81"/>
    <mergeCell ref="E79:E81"/>
    <mergeCell ref="F81:G81"/>
    <mergeCell ref="F92:G92"/>
    <mergeCell ref="A93:A95"/>
    <mergeCell ref="B93:B95"/>
    <mergeCell ref="C93:C95"/>
    <mergeCell ref="D93:D95"/>
    <mergeCell ref="E93:E95"/>
    <mergeCell ref="F95:G95"/>
    <mergeCell ref="A87:A88"/>
    <mergeCell ref="B87:B88"/>
    <mergeCell ref="C87:C88"/>
    <mergeCell ref="D87:D88"/>
    <mergeCell ref="E87:E88"/>
    <mergeCell ref="F88:G88"/>
    <mergeCell ref="A89:A90"/>
    <mergeCell ref="B89:B90"/>
    <mergeCell ref="C89:C90"/>
    <mergeCell ref="D89:D90"/>
    <mergeCell ref="E89:E90"/>
    <mergeCell ref="F90:G90"/>
    <mergeCell ref="F108:G108"/>
    <mergeCell ref="A100:A102"/>
    <mergeCell ref="B100:B102"/>
    <mergeCell ref="C100:C102"/>
    <mergeCell ref="D100:D102"/>
    <mergeCell ref="E100:E102"/>
    <mergeCell ref="F102:G102"/>
    <mergeCell ref="A103:A104"/>
    <mergeCell ref="B103:B104"/>
    <mergeCell ref="C103:C104"/>
    <mergeCell ref="D103:D104"/>
    <mergeCell ref="E103:E104"/>
    <mergeCell ref="A105:A106"/>
    <mergeCell ref="B105:B106"/>
    <mergeCell ref="A142:A146"/>
    <mergeCell ref="A122:A123"/>
    <mergeCell ref="A120:A121"/>
    <mergeCell ref="F104:G104"/>
    <mergeCell ref="C128:G128"/>
    <mergeCell ref="B129:G129"/>
    <mergeCell ref="F125:G125"/>
    <mergeCell ref="A109:A111"/>
    <mergeCell ref="B109:B111"/>
    <mergeCell ref="C109:C111"/>
    <mergeCell ref="D109:D111"/>
    <mergeCell ref="E109:E111"/>
    <mergeCell ref="F111:G111"/>
    <mergeCell ref="C116:G116"/>
    <mergeCell ref="A118:A119"/>
    <mergeCell ref="B118:B119"/>
    <mergeCell ref="C118:C119"/>
    <mergeCell ref="D118:D119"/>
    <mergeCell ref="E118:E119"/>
    <mergeCell ref="F119:G119"/>
    <mergeCell ref="A112:A113"/>
    <mergeCell ref="B112:B113"/>
    <mergeCell ref="C112:C113"/>
    <mergeCell ref="E122:E123"/>
    <mergeCell ref="A147:A148"/>
    <mergeCell ref="A124:A125"/>
    <mergeCell ref="B124:B125"/>
    <mergeCell ref="C124:C125"/>
    <mergeCell ref="E124:E125"/>
    <mergeCell ref="F113:G113"/>
    <mergeCell ref="D112:D113"/>
    <mergeCell ref="E112:E113"/>
    <mergeCell ref="C96:G96"/>
    <mergeCell ref="B142:B146"/>
    <mergeCell ref="C142:C146"/>
    <mergeCell ref="D142:D146"/>
    <mergeCell ref="E142:E146"/>
    <mergeCell ref="C105:C106"/>
    <mergeCell ref="D105:D106"/>
    <mergeCell ref="E105:E106"/>
    <mergeCell ref="F106:G106"/>
    <mergeCell ref="B122:B123"/>
    <mergeCell ref="C122:C123"/>
    <mergeCell ref="D122:D123"/>
    <mergeCell ref="D124:D125"/>
    <mergeCell ref="F146:G146"/>
    <mergeCell ref="F123:G123"/>
    <mergeCell ref="F121:G121"/>
    <mergeCell ref="A183:G183"/>
    <mergeCell ref="B162:B163"/>
    <mergeCell ref="C162:C163"/>
    <mergeCell ref="D162:D163"/>
    <mergeCell ref="E162:E163"/>
    <mergeCell ref="F163:G163"/>
    <mergeCell ref="A167:A169"/>
    <mergeCell ref="B167:B169"/>
    <mergeCell ref="C167:C169"/>
    <mergeCell ref="D167:D169"/>
    <mergeCell ref="E167:E169"/>
    <mergeCell ref="F169:G169"/>
    <mergeCell ref="A162:A163"/>
    <mergeCell ref="A170:A171"/>
    <mergeCell ref="B170:B171"/>
    <mergeCell ref="C170:C171"/>
    <mergeCell ref="D170:D171"/>
    <mergeCell ref="E170:E171"/>
    <mergeCell ref="F171:G171"/>
    <mergeCell ref="A181:G181"/>
    <mergeCell ref="A185:G185"/>
    <mergeCell ref="C172:G172"/>
    <mergeCell ref="B173:G173"/>
    <mergeCell ref="A174:G174"/>
    <mergeCell ref="A175:G175"/>
    <mergeCell ref="A176:G176"/>
    <mergeCell ref="A178:G178"/>
    <mergeCell ref="A179:G179"/>
    <mergeCell ref="F157:G157"/>
    <mergeCell ref="A158:A159"/>
    <mergeCell ref="B158:B159"/>
    <mergeCell ref="C158:C159"/>
    <mergeCell ref="D158:D159"/>
    <mergeCell ref="E158:E159"/>
    <mergeCell ref="F159:G159"/>
    <mergeCell ref="C160:C161"/>
    <mergeCell ref="D160:D161"/>
    <mergeCell ref="E160:E161"/>
    <mergeCell ref="F161:G161"/>
    <mergeCell ref="A182:G182"/>
    <mergeCell ref="A177:G177"/>
    <mergeCell ref="A164:A166"/>
    <mergeCell ref="E156:E157"/>
    <mergeCell ref="A180:G180"/>
    <mergeCell ref="A160:A161"/>
    <mergeCell ref="B153:G153"/>
    <mergeCell ref="A149:A151"/>
    <mergeCell ref="C149:C151"/>
    <mergeCell ref="D149:D151"/>
    <mergeCell ref="E149:E151"/>
    <mergeCell ref="F151:G151"/>
    <mergeCell ref="B164:B166"/>
    <mergeCell ref="C164:C166"/>
    <mergeCell ref="D164:D166"/>
    <mergeCell ref="E164:E166"/>
    <mergeCell ref="F166:G166"/>
    <mergeCell ref="B160:B161"/>
    <mergeCell ref="D156:D157"/>
    <mergeCell ref="A156:A157"/>
    <mergeCell ref="B156:B157"/>
    <mergeCell ref="C156:C157"/>
    <mergeCell ref="C152:G152"/>
    <mergeCell ref="F134:G134"/>
    <mergeCell ref="C141:K141"/>
    <mergeCell ref="B140:K140"/>
    <mergeCell ref="B130:K130"/>
    <mergeCell ref="C155:K155"/>
    <mergeCell ref="B154:K154"/>
    <mergeCell ref="B147:B148"/>
    <mergeCell ref="C147:C148"/>
    <mergeCell ref="D147:D148"/>
    <mergeCell ref="E147:E148"/>
    <mergeCell ref="F148:G148"/>
    <mergeCell ref="C135:C137"/>
    <mergeCell ref="D135:D137"/>
    <mergeCell ref="E135:E137"/>
    <mergeCell ref="F137:G137"/>
    <mergeCell ref="C138:G138"/>
    <mergeCell ref="B139:G139"/>
    <mergeCell ref="B149:B151"/>
    <mergeCell ref="C131:K131"/>
    <mergeCell ref="K8:K10"/>
    <mergeCell ref="H6:K6"/>
    <mergeCell ref="A2:K2"/>
    <mergeCell ref="C14:K14"/>
    <mergeCell ref="B13:K13"/>
    <mergeCell ref="A12:K12"/>
    <mergeCell ref="A11:K11"/>
    <mergeCell ref="C38:K38"/>
    <mergeCell ref="C117:K117"/>
    <mergeCell ref="C97:K97"/>
    <mergeCell ref="J8:J10"/>
    <mergeCell ref="H8:H10"/>
    <mergeCell ref="I8:I10"/>
    <mergeCell ref="A107:A108"/>
    <mergeCell ref="C37:G37"/>
    <mergeCell ref="B22:B23"/>
    <mergeCell ref="C22:C23"/>
    <mergeCell ref="C31:C32"/>
    <mergeCell ref="A98:A99"/>
    <mergeCell ref="B98:B99"/>
    <mergeCell ref="C98:C99"/>
    <mergeCell ref="D98:D99"/>
    <mergeCell ref="E98:E99"/>
    <mergeCell ref="F99:G99"/>
    <mergeCell ref="A132:A134"/>
    <mergeCell ref="A135:A137"/>
    <mergeCell ref="B135:B137"/>
    <mergeCell ref="C7:C10"/>
    <mergeCell ref="D7:D10"/>
    <mergeCell ref="B132:B134"/>
    <mergeCell ref="C132:C134"/>
    <mergeCell ref="D132:D134"/>
    <mergeCell ref="E132:E134"/>
    <mergeCell ref="B107:B108"/>
    <mergeCell ref="C107:C108"/>
    <mergeCell ref="D107:D108"/>
    <mergeCell ref="E107:E108"/>
    <mergeCell ref="A91:A92"/>
    <mergeCell ref="B91:B92"/>
    <mergeCell ref="C91:C92"/>
    <mergeCell ref="D91:D92"/>
    <mergeCell ref="E91:E92"/>
    <mergeCell ref="A82:A84"/>
    <mergeCell ref="B82:B84"/>
    <mergeCell ref="C82:C84"/>
    <mergeCell ref="D82:D84"/>
    <mergeCell ref="E82:E84"/>
    <mergeCell ref="A71:A74"/>
    <mergeCell ref="A114:A115"/>
    <mergeCell ref="B114:B115"/>
    <mergeCell ref="C114:C115"/>
    <mergeCell ref="D114:D115"/>
    <mergeCell ref="E114:E115"/>
    <mergeCell ref="F115:G115"/>
    <mergeCell ref="B120:B121"/>
    <mergeCell ref="C120:C121"/>
    <mergeCell ref="D120:D121"/>
    <mergeCell ref="E120:E121"/>
  </mergeCells>
  <phoneticPr fontId="3" type="noConversion"/>
  <pageMargins left="1.1811023622047245" right="0.78740157480314965" top="0.35433070866141736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Įvardytieji diapazonai</vt:lpstr>
      </vt:variant>
      <vt:variant>
        <vt:i4>2</vt:i4>
      </vt:variant>
    </vt:vector>
  </HeadingPairs>
  <TitlesOfParts>
    <vt:vector size="11" baseType="lpstr">
      <vt:lpstr>1 SVV</vt:lpstr>
      <vt:lpstr>2 Kaimo</vt:lpstr>
      <vt:lpstr>3 Infrastruktūros</vt:lpstr>
      <vt:lpstr>4 Aplinkosaugos</vt:lpstr>
      <vt:lpstr>5 Žinių</vt:lpstr>
      <vt:lpstr>6 Sveikatos</vt:lpstr>
      <vt:lpstr>7 Kultūros</vt:lpstr>
      <vt:lpstr>8 Kūno kultūros</vt:lpstr>
      <vt:lpstr>9 Valdymo</vt:lpstr>
      <vt:lpstr>'1 SVV'!Print_Area</vt:lpstr>
      <vt:lpstr>'5 Žinių'!Print_Area</vt:lpstr>
    </vt:vector>
  </TitlesOfParts>
  <Company>Klaipedos rajono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Kucinskaite</dc:creator>
  <cp:lastModifiedBy>Vitalija Žiūrienė</cp:lastModifiedBy>
  <cp:lastPrinted>2023-01-03T12:24:39Z</cp:lastPrinted>
  <dcterms:created xsi:type="dcterms:W3CDTF">2005-07-20T12:43:59Z</dcterms:created>
  <dcterms:modified xsi:type="dcterms:W3CDTF">2023-01-10T13:04:36Z</dcterms:modified>
</cp:coreProperties>
</file>